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4"/>
  <workbookPr showInkAnnotation="0" autoCompressPictures="0"/>
  <mc:AlternateContent xmlns:mc="http://schemas.openxmlformats.org/markup-compatibility/2006">
    <mc:Choice Requires="x15">
      <x15ac:absPath xmlns:x15ac="http://schemas.microsoft.com/office/spreadsheetml/2010/11/ac" url="/Users/marie/Desktop/Cosmo Paper/Tables/"/>
    </mc:Choice>
  </mc:AlternateContent>
  <xr:revisionPtr revIDLastSave="0" documentId="13_ncr:1_{F6093479-0157-A945-ABAB-061E9E385548}" xr6:coauthVersionLast="47" xr6:coauthVersionMax="47" xr10:uidLastSave="{00000000-0000-0000-0000-000000000000}"/>
  <bookViews>
    <workbookView xWindow="10360" yWindow="500" windowWidth="25500" windowHeight="16060" tabRatio="500" activeTab="3" xr2:uid="{00000000-000D-0000-FFFF-FFFF00000000}"/>
  </bookViews>
  <sheets>
    <sheet name="Blanks" sheetId="2" r:id="rId1"/>
    <sheet name="10Be Calculations" sheetId="1" r:id="rId2"/>
    <sheet name="Journal-Style Table" sheetId="3" r:id="rId3"/>
    <sheet name="Greg's 10Be Calculations"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R23" i="5" l="1"/>
  <c r="R24" i="5"/>
  <c r="R25" i="5"/>
  <c r="R26" i="5"/>
  <c r="R27" i="5"/>
  <c r="R28" i="5"/>
  <c r="R29" i="5"/>
  <c r="R30" i="5"/>
  <c r="R31" i="5"/>
  <c r="R32" i="5"/>
  <c r="R22" i="5"/>
  <c r="R11" i="5"/>
  <c r="R12" i="5"/>
  <c r="R13" i="5"/>
  <c r="R14" i="5"/>
  <c r="R15" i="5"/>
  <c r="R16" i="5"/>
  <c r="R17" i="5"/>
  <c r="R18" i="5"/>
  <c r="R19" i="5"/>
  <c r="R20" i="5"/>
  <c r="R21" i="5"/>
  <c r="P32" i="5" l="1"/>
  <c r="P21" i="5"/>
  <c r="O11" i="1" l="1"/>
  <c r="P11" i="1"/>
  <c r="O11" i="5"/>
  <c r="G30" i="1"/>
  <c r="G11" i="1"/>
  <c r="K11" i="5"/>
  <c r="J11" i="5"/>
  <c r="I11" i="5"/>
  <c r="L11" i="5"/>
  <c r="L11" i="1"/>
  <c r="K11" i="1"/>
  <c r="J11" i="1"/>
  <c r="I21" i="5"/>
  <c r="G11" i="5"/>
  <c r="G14" i="5"/>
  <c r="G21" i="5"/>
  <c r="G32" i="5"/>
  <c r="I32" i="5" s="1"/>
  <c r="G31" i="5"/>
  <c r="I31" i="5" s="1"/>
  <c r="G30" i="5"/>
  <c r="I30" i="5" s="1"/>
  <c r="G29" i="5"/>
  <c r="I29" i="5" s="1"/>
  <c r="G28" i="5"/>
  <c r="I28" i="5" s="1"/>
  <c r="G27" i="5"/>
  <c r="I27" i="5" s="1"/>
  <c r="G26" i="5"/>
  <c r="I26" i="5" s="1"/>
  <c r="G25" i="5"/>
  <c r="I25" i="5" s="1"/>
  <c r="G24" i="5"/>
  <c r="I24" i="5" s="1"/>
  <c r="G23" i="5"/>
  <c r="I23" i="5" s="1"/>
  <c r="G22" i="5"/>
  <c r="I22" i="5" s="1"/>
  <c r="G20" i="5"/>
  <c r="I20" i="5" s="1"/>
  <c r="G19" i="5"/>
  <c r="I19" i="5" s="1"/>
  <c r="G18" i="5"/>
  <c r="I18" i="5" s="1"/>
  <c r="G17" i="5"/>
  <c r="I17" i="5" s="1"/>
  <c r="G16" i="5"/>
  <c r="I16" i="5" s="1"/>
  <c r="G15" i="5"/>
  <c r="I15" i="5" s="1"/>
  <c r="I14" i="5"/>
  <c r="G13" i="5"/>
  <c r="I13" i="5" s="1"/>
  <c r="G12" i="5"/>
  <c r="I12" i="5" s="1"/>
  <c r="E5" i="2"/>
  <c r="E4" i="2"/>
  <c r="J12" i="5" l="1"/>
  <c r="K12" i="5" s="1"/>
  <c r="L12" i="5" s="1"/>
  <c r="J20" i="5"/>
  <c r="K20" i="5" s="1"/>
  <c r="L20" i="5" s="1"/>
  <c r="J13" i="5"/>
  <c r="K13" i="5" s="1"/>
  <c r="L13" i="5" s="1"/>
  <c r="J14" i="5"/>
  <c r="K14" i="5" s="1"/>
  <c r="L14" i="5" s="1"/>
  <c r="J16" i="5"/>
  <c r="K16" i="5" s="1"/>
  <c r="L16" i="5" s="1"/>
  <c r="J19" i="5"/>
  <c r="K19" i="5" s="1"/>
  <c r="L19" i="5" s="1"/>
  <c r="J15" i="5"/>
  <c r="K15" i="5" s="1"/>
  <c r="L15" i="5" s="1"/>
  <c r="J17" i="5"/>
  <c r="K17" i="5" s="1"/>
  <c r="L17" i="5" s="1"/>
  <c r="J18" i="5"/>
  <c r="K18" i="5" s="1"/>
  <c r="L18" i="5" s="1"/>
  <c r="J29" i="5"/>
  <c r="K29" i="5" s="1"/>
  <c r="L29" i="5" s="1"/>
  <c r="J27" i="5"/>
  <c r="K27" i="5" s="1"/>
  <c r="L27" i="5" s="1"/>
  <c r="J30" i="5"/>
  <c r="K30" i="5" s="1"/>
  <c r="L30" i="5" s="1"/>
  <c r="J26" i="5"/>
  <c r="K26" i="5" s="1"/>
  <c r="L26" i="5" s="1"/>
  <c r="J23" i="5"/>
  <c r="K23" i="5" s="1"/>
  <c r="L23" i="5" s="1"/>
  <c r="J31" i="5"/>
  <c r="K31" i="5" s="1"/>
  <c r="L31" i="5" s="1"/>
  <c r="J28" i="5"/>
  <c r="K28" i="5" s="1"/>
  <c r="L28" i="5" s="1"/>
  <c r="J24" i="5"/>
  <c r="K24" i="5" s="1"/>
  <c r="L24" i="5" s="1"/>
  <c r="J25" i="5"/>
  <c r="K25" i="5" s="1"/>
  <c r="L25" i="5" s="1"/>
  <c r="J22" i="5"/>
  <c r="K22" i="5" s="1"/>
  <c r="L22" i="5" s="1"/>
  <c r="G5" i="2"/>
  <c r="G4" i="2"/>
  <c r="N12" i="1" l="1"/>
  <c r="N29" i="5"/>
  <c r="O29" i="5" s="1"/>
  <c r="P29" i="5" s="1"/>
  <c r="Q29" i="5" s="1"/>
  <c r="N25" i="5"/>
  <c r="O25" i="5" s="1"/>
  <c r="P25" i="5" s="1"/>
  <c r="Q25" i="5" s="1"/>
  <c r="N16" i="5"/>
  <c r="O16" i="5" s="1"/>
  <c r="P16" i="5" s="1"/>
  <c r="Q16" i="5" s="1"/>
  <c r="N28" i="5"/>
  <c r="O28" i="5" s="1"/>
  <c r="P28" i="5" s="1"/>
  <c r="Q28" i="5" s="1"/>
  <c r="N24" i="5"/>
  <c r="O24" i="5" s="1"/>
  <c r="P24" i="5" s="1"/>
  <c r="Q24" i="5" s="1"/>
  <c r="N19" i="5"/>
  <c r="O19" i="5" s="1"/>
  <c r="P19" i="5" s="1"/>
  <c r="Q19" i="5" s="1"/>
  <c r="N15" i="5"/>
  <c r="O15" i="5" s="1"/>
  <c r="P15" i="5" s="1"/>
  <c r="Q15" i="5" s="1"/>
  <c r="N11" i="5"/>
  <c r="P11" i="5" s="1"/>
  <c r="Q11" i="5" s="1"/>
  <c r="N31" i="5"/>
  <c r="O31" i="5" s="1"/>
  <c r="P31" i="5" s="1"/>
  <c r="Q31" i="5" s="1"/>
  <c r="N27" i="5"/>
  <c r="O27" i="5" s="1"/>
  <c r="P27" i="5" s="1"/>
  <c r="Q27" i="5" s="1"/>
  <c r="N23" i="5"/>
  <c r="O23" i="5" s="1"/>
  <c r="P23" i="5" s="1"/>
  <c r="Q23" i="5" s="1"/>
  <c r="N18" i="5"/>
  <c r="O18" i="5" s="1"/>
  <c r="P18" i="5" s="1"/>
  <c r="Q18" i="5" s="1"/>
  <c r="N14" i="5"/>
  <c r="O14" i="5" s="1"/>
  <c r="P14" i="5" s="1"/>
  <c r="Q14" i="5" s="1"/>
  <c r="N12" i="5"/>
  <c r="O12" i="5" s="1"/>
  <c r="P12" i="5" s="1"/>
  <c r="Q12" i="5" s="1"/>
  <c r="N30" i="5"/>
  <c r="O30" i="5" s="1"/>
  <c r="P30" i="5" s="1"/>
  <c r="Q30" i="5" s="1"/>
  <c r="N26" i="5"/>
  <c r="O26" i="5" s="1"/>
  <c r="P26" i="5" s="1"/>
  <c r="Q26" i="5" s="1"/>
  <c r="N22" i="5"/>
  <c r="O22" i="5" s="1"/>
  <c r="P22" i="5" s="1"/>
  <c r="Q22" i="5" s="1"/>
  <c r="N17" i="5"/>
  <c r="O17" i="5" s="1"/>
  <c r="P17" i="5" s="1"/>
  <c r="Q17" i="5" s="1"/>
  <c r="N13" i="5"/>
  <c r="O13" i="5" s="1"/>
  <c r="P13" i="5" s="1"/>
  <c r="Q13" i="5" s="1"/>
  <c r="N20" i="5"/>
  <c r="O20" i="5" s="1"/>
  <c r="P20" i="5" s="1"/>
  <c r="Q20" i="5" s="1"/>
  <c r="I16" i="1"/>
  <c r="I11" i="1"/>
  <c r="I26" i="1"/>
  <c r="I18" i="1"/>
  <c r="N22" i="1"/>
  <c r="O22" i="1" s="1"/>
  <c r="I15" i="1"/>
  <c r="J15" i="1" s="1"/>
  <c r="N19" i="1"/>
  <c r="O19" i="1" s="1"/>
  <c r="I22" i="1"/>
  <c r="J22" i="1" s="1"/>
  <c r="N18" i="1"/>
  <c r="O18" i="1" s="1"/>
  <c r="N16" i="1"/>
  <c r="O16" i="1" s="1"/>
  <c r="N30" i="1"/>
  <c r="O30" i="1" s="1"/>
  <c r="N14" i="1"/>
  <c r="O14" i="1" s="1"/>
  <c r="I23" i="1"/>
  <c r="J23" i="1" s="1"/>
  <c r="N27" i="1"/>
  <c r="O27" i="1" s="1"/>
  <c r="I30" i="1"/>
  <c r="J30" i="1" s="1"/>
  <c r="I14" i="1"/>
  <c r="J14" i="1" s="1"/>
  <c r="N26" i="1"/>
  <c r="O26" i="1" s="1"/>
  <c r="I29" i="1"/>
  <c r="J29" i="1" s="1"/>
  <c r="I21" i="1"/>
  <c r="J21" i="1" s="1"/>
  <c r="I13" i="1"/>
  <c r="N25" i="1"/>
  <c r="O25" i="1" s="1"/>
  <c r="N17" i="1"/>
  <c r="O17" i="1" s="1"/>
  <c r="I28" i="1"/>
  <c r="J28" i="1" s="1"/>
  <c r="I20" i="1"/>
  <c r="J20" i="1" s="1"/>
  <c r="K20" i="1" s="1"/>
  <c r="L20" i="1" s="1"/>
  <c r="I12" i="1"/>
  <c r="N24" i="1"/>
  <c r="I27" i="1"/>
  <c r="J27" i="1" s="1"/>
  <c r="K27" i="1" s="1"/>
  <c r="L27" i="1" s="1"/>
  <c r="I19" i="1"/>
  <c r="N11" i="1"/>
  <c r="N23" i="1"/>
  <c r="O23" i="1" s="1"/>
  <c r="N15" i="1"/>
  <c r="O15" i="1" s="1"/>
  <c r="I25" i="1"/>
  <c r="J25" i="1" s="1"/>
  <c r="I17" i="1"/>
  <c r="N29" i="1"/>
  <c r="N21" i="1"/>
  <c r="O21" i="1" s="1"/>
  <c r="N13" i="1"/>
  <c r="O13" i="1" s="1"/>
  <c r="I24" i="1"/>
  <c r="J24" i="1" s="1"/>
  <c r="N28" i="1"/>
  <c r="O28" i="1" s="1"/>
  <c r="N20" i="1"/>
  <c r="O20" i="1" s="1"/>
  <c r="O12" i="1"/>
  <c r="O24" i="1"/>
  <c r="O29" i="1"/>
  <c r="G12" i="1"/>
  <c r="G13" i="1"/>
  <c r="G14" i="1"/>
  <c r="G15" i="1"/>
  <c r="G16" i="1"/>
  <c r="G17" i="1"/>
  <c r="G18" i="1"/>
  <c r="G19" i="1"/>
  <c r="G20" i="1"/>
  <c r="G21" i="1"/>
  <c r="G22" i="1"/>
  <c r="G23" i="1"/>
  <c r="G24" i="1"/>
  <c r="G25" i="1"/>
  <c r="G26" i="1"/>
  <c r="G27" i="1"/>
  <c r="G28" i="1"/>
  <c r="G29" i="1"/>
  <c r="J16" i="1"/>
  <c r="K16" i="1" s="1"/>
  <c r="L16" i="1" s="1"/>
  <c r="J17" i="1"/>
  <c r="J18" i="1"/>
  <c r="K18" i="1" s="1"/>
  <c r="L18" i="1" s="1"/>
  <c r="J19" i="1"/>
  <c r="J12" i="1"/>
  <c r="J13" i="1"/>
  <c r="J26" i="1"/>
  <c r="K22" i="1" l="1"/>
  <c r="L22" i="1" s="1"/>
  <c r="K30" i="1"/>
  <c r="L30" i="1" s="1"/>
  <c r="P16" i="1"/>
  <c r="Q16" i="1" s="1"/>
  <c r="K15" i="1"/>
  <c r="L15" i="1" s="1"/>
  <c r="K23" i="1"/>
  <c r="L23" i="1" s="1"/>
  <c r="K14" i="1"/>
  <c r="L14" i="1" s="1"/>
  <c r="K28" i="1"/>
  <c r="L28" i="1" s="1"/>
  <c r="P25" i="1"/>
  <c r="Q25" i="1" s="1"/>
  <c r="K13" i="1"/>
  <c r="L13" i="1" s="1"/>
  <c r="K12" i="1"/>
  <c r="L12" i="1" s="1"/>
  <c r="P24" i="1"/>
  <c r="Q24" i="1" s="1"/>
  <c r="P17" i="1"/>
  <c r="Q17" i="1" s="1"/>
  <c r="P30" i="1"/>
  <c r="Q30" i="1" s="1"/>
  <c r="P22" i="1"/>
  <c r="Q22" i="1" s="1"/>
  <c r="P14" i="1"/>
  <c r="Q14" i="1" s="1"/>
  <c r="P23" i="1"/>
  <c r="Q23" i="1" s="1"/>
  <c r="P13" i="1"/>
  <c r="Q13" i="1" s="1"/>
  <c r="P15" i="1"/>
  <c r="Q15" i="1" s="1"/>
  <c r="P29" i="1"/>
  <c r="Q29" i="1" s="1"/>
  <c r="P21" i="1"/>
  <c r="Q21" i="1" s="1"/>
  <c r="K26" i="1"/>
  <c r="L26" i="1" s="1"/>
  <c r="K19" i="1"/>
  <c r="L19" i="1" s="1"/>
  <c r="P28" i="1"/>
  <c r="Q28" i="1" s="1"/>
  <c r="P20" i="1"/>
  <c r="Q20" i="1" s="1"/>
  <c r="P12" i="1"/>
  <c r="Q12" i="1" s="1"/>
  <c r="P19" i="1"/>
  <c r="Q19" i="1" s="1"/>
  <c r="P27" i="1"/>
  <c r="Q27" i="1" s="1"/>
  <c r="P26" i="1"/>
  <c r="Q26" i="1" s="1"/>
  <c r="P18" i="1"/>
  <c r="Q18" i="1" s="1"/>
  <c r="K29" i="1"/>
  <c r="L29" i="1" s="1"/>
  <c r="K25" i="1"/>
  <c r="L25" i="1" s="1"/>
  <c r="Q11" i="1"/>
  <c r="K24" i="1"/>
  <c r="L24" i="1" s="1"/>
  <c r="K21" i="1"/>
  <c r="L21" i="1" s="1"/>
  <c r="K17" i="1"/>
  <c r="L17" i="1" s="1"/>
</calcChain>
</file>

<file path=xl/sharedStrings.xml><?xml version="1.0" encoding="utf-8"?>
<sst xmlns="http://schemas.openxmlformats.org/spreadsheetml/2006/main" count="158" uniqueCount="91">
  <si>
    <t>Sample Name</t>
  </si>
  <si>
    <t>UVM Batch Number</t>
  </si>
  <si>
    <t>Be Analysis Date</t>
  </si>
  <si>
    <t>Quartz Mass (g)</t>
  </si>
  <si>
    <r>
      <t xml:space="preserve">Mass of </t>
    </r>
    <r>
      <rPr>
        <b/>
        <vertAlign val="superscript"/>
        <sz val="10"/>
        <color theme="1"/>
        <rFont val="Times New Roman"/>
        <family val="1"/>
      </rPr>
      <t>9</t>
    </r>
    <r>
      <rPr>
        <b/>
        <sz val="10"/>
        <color theme="1"/>
        <rFont val="Times New Roman"/>
        <family val="1"/>
      </rPr>
      <t>Be Carrier Added (g)</t>
    </r>
  </si>
  <si>
    <r>
      <t xml:space="preserve">Concentration of </t>
    </r>
    <r>
      <rPr>
        <b/>
        <vertAlign val="superscript"/>
        <sz val="10"/>
        <color theme="1"/>
        <rFont val="Times New Roman"/>
        <family val="1"/>
      </rPr>
      <t>9</t>
    </r>
    <r>
      <rPr>
        <b/>
        <sz val="10"/>
        <color theme="1"/>
        <rFont val="Times New Roman"/>
        <family val="1"/>
      </rPr>
      <t>Be Carrier Added (μg/mL)</t>
    </r>
  </si>
  <si>
    <r>
      <t xml:space="preserve">Density of </t>
    </r>
    <r>
      <rPr>
        <b/>
        <vertAlign val="superscript"/>
        <sz val="10"/>
        <color theme="1"/>
        <rFont val="Times New Roman"/>
        <family val="1"/>
      </rPr>
      <t>9</t>
    </r>
    <r>
      <rPr>
        <b/>
        <sz val="10"/>
        <color theme="1"/>
        <rFont val="Times New Roman"/>
        <family val="1"/>
      </rPr>
      <t>Be Carrier (g/mL):</t>
    </r>
  </si>
  <si>
    <t>Atomic Mass of Be (g/mol):</t>
  </si>
  <si>
    <t>CONSTANTS</t>
  </si>
  <si>
    <t>SAMPLE PREPARATION DATA</t>
  </si>
  <si>
    <r>
      <t xml:space="preserve">From AMS: Uncorrected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t>
    </r>
  </si>
  <si>
    <r>
      <t xml:space="preserve">From "Blanks" Sheet: Background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t>
    </r>
  </si>
  <si>
    <t>Avogadro's Number (atoms/mol):</t>
  </si>
  <si>
    <r>
      <t xml:space="preserve">Calculate: Background-Corrected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t>
    </r>
  </si>
  <si>
    <r>
      <t xml:space="preserve">Calculate: </t>
    </r>
    <r>
      <rPr>
        <b/>
        <vertAlign val="superscript"/>
        <sz val="10"/>
        <color theme="1"/>
        <rFont val="Times New Roman"/>
        <family val="1"/>
      </rPr>
      <t>10</t>
    </r>
    <r>
      <rPr>
        <b/>
        <sz val="10"/>
        <color theme="1"/>
        <rFont val="Times New Roman"/>
        <family val="1"/>
      </rPr>
      <t xml:space="preserve">Be Atoms </t>
    </r>
    <r>
      <rPr>
        <b/>
        <vertAlign val="superscript"/>
        <sz val="10"/>
        <color theme="1"/>
        <rFont val="Times New Roman"/>
        <family val="1"/>
      </rPr>
      <t/>
    </r>
  </si>
  <si>
    <r>
      <t xml:space="preserve">Calculate: </t>
    </r>
    <r>
      <rPr>
        <b/>
        <vertAlign val="superscript"/>
        <sz val="10"/>
        <color theme="1"/>
        <rFont val="Times New Roman"/>
        <family val="1"/>
      </rPr>
      <t>9</t>
    </r>
    <r>
      <rPr>
        <b/>
        <sz val="10"/>
        <color theme="1"/>
        <rFont val="Times New Roman"/>
        <family val="1"/>
      </rPr>
      <t>Be Atoms Added</t>
    </r>
  </si>
  <si>
    <r>
      <t xml:space="preserve">Calculate: </t>
    </r>
    <r>
      <rPr>
        <b/>
        <vertAlign val="superscript"/>
        <sz val="10"/>
        <color theme="1"/>
        <rFont val="Times New Roman"/>
        <family val="1"/>
      </rPr>
      <t>10</t>
    </r>
    <r>
      <rPr>
        <b/>
        <sz val="10"/>
        <color theme="1"/>
        <rFont val="Times New Roman"/>
        <family val="1"/>
      </rPr>
      <t>Be Atoms/g</t>
    </r>
  </si>
  <si>
    <t>CALCULATIONS TO DETERMINE CONCENTRATION</t>
  </si>
  <si>
    <t>CALCULATIONS TO DETERMINE UNCERTAINTY</t>
  </si>
  <si>
    <r>
      <t xml:space="preserve">From AMS: Uncorrected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 Uncertainty</t>
    </r>
  </si>
  <si>
    <r>
      <t xml:space="preserve">From "Blanks" Sheet: Background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 Uncertainty</t>
    </r>
  </si>
  <si>
    <r>
      <t xml:space="preserve">Calculate: Background-Corrected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 Uncertainty</t>
    </r>
  </si>
  <si>
    <r>
      <t xml:space="preserve">Calculate: Uncertainty </t>
    </r>
    <r>
      <rPr>
        <b/>
        <vertAlign val="superscript"/>
        <sz val="10"/>
        <color theme="1"/>
        <rFont val="Times New Roman"/>
        <family val="1"/>
      </rPr>
      <t>10</t>
    </r>
    <r>
      <rPr>
        <b/>
        <sz val="10"/>
        <color theme="1"/>
        <rFont val="Times New Roman"/>
        <family val="1"/>
      </rPr>
      <t>Be Atoms</t>
    </r>
  </si>
  <si>
    <r>
      <t xml:space="preserve">Calculate: Uncertainty </t>
    </r>
    <r>
      <rPr>
        <b/>
        <vertAlign val="superscript"/>
        <sz val="10"/>
        <color theme="1"/>
        <rFont val="Times New Roman"/>
        <family val="1"/>
      </rPr>
      <t>10</t>
    </r>
    <r>
      <rPr>
        <b/>
        <sz val="10"/>
        <color theme="1"/>
        <rFont val="Times New Roman"/>
        <family val="1"/>
      </rPr>
      <t>Be Atoms/g</t>
    </r>
  </si>
  <si>
    <t>Blank Name</t>
  </si>
  <si>
    <r>
      <t xml:space="preserve">From AMS: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t>
    </r>
  </si>
  <si>
    <r>
      <t xml:space="preserve">From AMS: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 Uncertainty</t>
    </r>
  </si>
  <si>
    <r>
      <t xml:space="preserve">Mass of </t>
    </r>
    <r>
      <rPr>
        <b/>
        <vertAlign val="superscript"/>
        <sz val="10"/>
        <color theme="1"/>
        <rFont val="Times New Roman"/>
        <family val="1"/>
      </rPr>
      <t>9</t>
    </r>
    <r>
      <rPr>
        <b/>
        <sz val="10"/>
        <color theme="1"/>
        <rFont val="Times New Roman"/>
        <family val="1"/>
      </rPr>
      <t>Be Added (μg)*</t>
    </r>
  </si>
  <si>
    <t>AMS Cathode Number</t>
  </si>
  <si>
    <r>
      <t xml:space="preserve">Uncorrected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t>
    </r>
  </si>
  <si>
    <r>
      <t xml:space="preserve">Uncorrected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 Uncertainty**</t>
    </r>
  </si>
  <si>
    <r>
      <t xml:space="preserve">Background-Corrected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t>
    </r>
  </si>
  <si>
    <r>
      <t xml:space="preserve">Background-Corrected </t>
    </r>
    <r>
      <rPr>
        <b/>
        <vertAlign val="superscript"/>
        <sz val="10"/>
        <color theme="1"/>
        <rFont val="Times New Roman"/>
        <family val="1"/>
      </rPr>
      <t>10</t>
    </r>
    <r>
      <rPr>
        <b/>
        <sz val="10"/>
        <color theme="1"/>
        <rFont val="Times New Roman"/>
        <family val="1"/>
      </rPr>
      <t>Be/</t>
    </r>
    <r>
      <rPr>
        <b/>
        <vertAlign val="superscript"/>
        <sz val="10"/>
        <color theme="1"/>
        <rFont val="Times New Roman"/>
        <family val="1"/>
      </rPr>
      <t>9</t>
    </r>
    <r>
      <rPr>
        <b/>
        <sz val="10"/>
        <color theme="1"/>
        <rFont val="Times New Roman"/>
        <family val="1"/>
      </rPr>
      <t>Be Ratio Uncertainty</t>
    </r>
  </si>
  <si>
    <r>
      <rPr>
        <b/>
        <vertAlign val="superscript"/>
        <sz val="10"/>
        <color theme="1"/>
        <rFont val="Times New Roman"/>
        <family val="1"/>
      </rPr>
      <t>10</t>
    </r>
    <r>
      <rPr>
        <b/>
        <sz val="10"/>
        <color theme="1"/>
        <rFont val="Times New Roman"/>
        <family val="1"/>
      </rPr>
      <t>Be Concentration (atoms g</t>
    </r>
    <r>
      <rPr>
        <b/>
        <vertAlign val="superscript"/>
        <sz val="10"/>
        <color theme="1"/>
        <rFont val="Times New Roman"/>
        <family val="1"/>
      </rPr>
      <t>-1</t>
    </r>
    <r>
      <rPr>
        <b/>
        <sz val="10"/>
        <color theme="1"/>
        <rFont val="Times New Roman"/>
        <family val="1"/>
      </rPr>
      <t>)</t>
    </r>
  </si>
  <si>
    <r>
      <rPr>
        <b/>
        <vertAlign val="superscript"/>
        <sz val="10"/>
        <color theme="1"/>
        <rFont val="Times New Roman"/>
        <family val="1"/>
      </rPr>
      <t>10</t>
    </r>
    <r>
      <rPr>
        <b/>
        <sz val="10"/>
        <color theme="1"/>
        <rFont val="Times New Roman"/>
        <family val="1"/>
      </rPr>
      <t>Be Concentration Uncertainty (atoms g</t>
    </r>
    <r>
      <rPr>
        <b/>
        <vertAlign val="superscript"/>
        <sz val="10"/>
        <color theme="1"/>
        <rFont val="Times New Roman"/>
        <family val="1"/>
      </rPr>
      <t>-1</t>
    </r>
    <r>
      <rPr>
        <b/>
        <sz val="10"/>
        <color theme="1"/>
        <rFont val="Times New Roman"/>
        <family val="1"/>
      </rPr>
      <t>)</t>
    </r>
  </si>
  <si>
    <t>Cathode Number</t>
  </si>
  <si>
    <t>BLK</t>
  </si>
  <si>
    <t>Pit2-6-14</t>
  </si>
  <si>
    <t>Pit2-14-17</t>
  </si>
  <si>
    <t>Pit2-23-29</t>
  </si>
  <si>
    <t>Pit2-37-43</t>
  </si>
  <si>
    <t>Pit2-43-50</t>
  </si>
  <si>
    <t>Pit2-56-62</t>
  </si>
  <si>
    <t>C1-5-36</t>
  </si>
  <si>
    <t>C1-36-48</t>
  </si>
  <si>
    <t>C1-48-70</t>
  </si>
  <si>
    <t>C1-70-100</t>
  </si>
  <si>
    <t>C1-107-125</t>
  </si>
  <si>
    <t>C1-125-145</t>
  </si>
  <si>
    <t>C1-185-235</t>
  </si>
  <si>
    <t>C1-235-310</t>
  </si>
  <si>
    <t>C1-310-350</t>
  </si>
  <si>
    <t>C1-500-582</t>
  </si>
  <si>
    <t>C1-582-649</t>
  </si>
  <si>
    <t>C1-781-819</t>
  </si>
  <si>
    <t>C1-819-879</t>
  </si>
  <si>
    <t>C1-879-944</t>
  </si>
  <si>
    <r>
      <t>*</t>
    </r>
    <r>
      <rPr>
        <vertAlign val="superscript"/>
        <sz val="10"/>
        <rFont val="Times New Roman"/>
        <family val="1"/>
      </rPr>
      <t>9</t>
    </r>
    <r>
      <rPr>
        <sz val="10"/>
        <rFont val="Times New Roman"/>
        <family val="1"/>
      </rPr>
      <t>Be was added through a beryl carrier made at University of Vermont with a concentration of 291 μg mL</t>
    </r>
    <r>
      <rPr>
        <vertAlign val="superscript"/>
        <sz val="10"/>
        <rFont val="Times New Roman"/>
        <family val="1"/>
      </rPr>
      <t>-1</t>
    </r>
    <r>
      <rPr>
        <sz val="10"/>
        <rFont val="Times New Roman"/>
        <family val="1"/>
      </rPr>
      <t>.</t>
    </r>
  </si>
  <si>
    <r>
      <t>**Isotopic analysis was conducted at Lawrence Livermore National Laboratory; ratios were normalized against standard 07KNSTD3110 with an assumed ratio of 2850 x 10</t>
    </r>
    <r>
      <rPr>
        <vertAlign val="superscript"/>
        <sz val="10"/>
        <color theme="1"/>
        <rFont val="Times New Roman"/>
        <family val="1"/>
      </rPr>
      <t>-15</t>
    </r>
    <r>
      <rPr>
        <sz val="10"/>
        <color theme="1"/>
        <rFont val="Times New Roman"/>
        <family val="1"/>
      </rPr>
      <t xml:space="preserve"> (Nishiizumi et al., 2007).</t>
    </r>
  </si>
  <si>
    <t>BE45473</t>
  </si>
  <si>
    <t>BE45474</t>
  </si>
  <si>
    <t>BE45475</t>
  </si>
  <si>
    <t>BE45476</t>
  </si>
  <si>
    <t>BE45477</t>
  </si>
  <si>
    <t>BE45478</t>
  </si>
  <si>
    <t>BE45479</t>
  </si>
  <si>
    <t>BE45481</t>
  </si>
  <si>
    <t>BE45482</t>
  </si>
  <si>
    <t>BE45483</t>
  </si>
  <si>
    <t>BE45484</t>
  </si>
  <si>
    <t>BE45485</t>
  </si>
  <si>
    <t>BE45486</t>
  </si>
  <si>
    <t>BE45487</t>
  </si>
  <si>
    <t>BE45488</t>
  </si>
  <si>
    <t>BE45489</t>
  </si>
  <si>
    <t>BE45490</t>
  </si>
  <si>
    <t>BE45491</t>
  </si>
  <si>
    <t>BE45492</t>
  </si>
  <si>
    <t>BE45494</t>
  </si>
  <si>
    <t>BE45495</t>
  </si>
  <si>
    <t>BE45496</t>
  </si>
  <si>
    <t>AVERAGE</t>
  </si>
  <si>
    <t>STDEV</t>
  </si>
  <si>
    <t>For your background correction, I'd suggest using the average and STDEV of your two blanks. The two batches were processed at about the same time, on the same carrier, by the same operator, and in the same hood, then run at the same time on the AMS. So we usually average in that situation, since it gives a better idea of the uncertainty on the blank. Although we can definitely discuss other options if you want.</t>
  </si>
  <si>
    <t>Added Be carrier (g)</t>
  </si>
  <si>
    <t>BLK-646</t>
  </si>
  <si>
    <t>BLK-645</t>
  </si>
  <si>
    <r>
      <t xml:space="preserve">Calculate: Uncorrected </t>
    </r>
    <r>
      <rPr>
        <b/>
        <vertAlign val="superscript"/>
        <sz val="10"/>
        <color theme="1"/>
        <rFont val="Times New Roman"/>
        <family val="1"/>
      </rPr>
      <t>10</t>
    </r>
    <r>
      <rPr>
        <b/>
        <sz val="10"/>
        <color theme="1"/>
        <rFont val="Times New Roman"/>
        <family val="1"/>
      </rPr>
      <t xml:space="preserve">Be Atoms </t>
    </r>
  </si>
  <si>
    <r>
      <t xml:space="preserve">Background </t>
    </r>
    <r>
      <rPr>
        <b/>
        <vertAlign val="superscript"/>
        <sz val="10"/>
        <color theme="1"/>
        <rFont val="Times New Roman"/>
        <family val="1"/>
      </rPr>
      <t>10</t>
    </r>
    <r>
      <rPr>
        <b/>
        <sz val="10"/>
        <color theme="1"/>
        <rFont val="Times New Roman"/>
        <family val="1"/>
      </rPr>
      <t xml:space="preserve">Be Atoms </t>
    </r>
  </si>
  <si>
    <r>
      <t xml:space="preserve">Calculate: Background-Corrected </t>
    </r>
    <r>
      <rPr>
        <b/>
        <vertAlign val="superscript"/>
        <sz val="10"/>
        <color theme="1"/>
        <rFont val="Times New Roman"/>
        <family val="1"/>
      </rPr>
      <t>10</t>
    </r>
    <r>
      <rPr>
        <b/>
        <sz val="10"/>
        <color theme="1"/>
        <rFont val="Times New Roman"/>
        <family val="1"/>
      </rPr>
      <t xml:space="preserve">Be Atoms </t>
    </r>
  </si>
  <si>
    <t xml:space="preserve">BLK/sample ratio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</si>
</sst>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E+00"/>
    <numFmt numFmtId="165" formatCode="0.0000"/>
    <numFmt numFmtId="166" formatCode="0.0"/>
    <numFmt numFmtId="172" formatCode="0.000"/>
  </numFmts>
  <fonts count="14" x14ac:knownFonts="1">
    <font>
      <sz val="12"/>
      <color theme="1"/>
      <name val="Calibri"/>
      <family val="2"/>
      <scheme val="minor"/>
    </font>
    <font>
      <sz val="10"/>
      <color theme="1"/>
      <name val="Times New Roman"/>
      <family val="1"/>
    </font>
    <font>
      <b/>
      <sz val="10"/>
      <color theme="1"/>
      <name val="Times New Roman"/>
      <family val="1"/>
    </font>
    <font>
      <sz val="10"/>
      <color theme="1"/>
      <name val="Times"/>
      <family val="1"/>
    </font>
    <font>
      <sz val="10"/>
      <name val="Times New Roman"/>
      <family val="1"/>
    </font>
    <font>
      <sz val="10"/>
      <name val="Times"/>
      <family val="1"/>
    </font>
    <font>
      <sz val="10"/>
      <color theme="0" tint="-0.249977111117893"/>
      <name val="Times New Roman"/>
      <family val="1"/>
    </font>
    <font>
      <sz val="10"/>
      <color rgb="FFFF0000"/>
      <name val="Times New Roman"/>
      <family val="1"/>
    </font>
    <font>
      <b/>
      <sz val="10"/>
      <color rgb="FFFF0000"/>
      <name val="Times New Roman"/>
      <family val="1"/>
    </font>
    <font>
      <b/>
      <vertAlign val="superscript"/>
      <sz val="10"/>
      <color theme="1"/>
      <name val="Times New Roman"/>
      <family val="1"/>
    </font>
    <font>
      <u/>
      <sz val="12"/>
      <color theme="10"/>
      <name val="Calibri"/>
      <family val="2"/>
      <scheme val="minor"/>
    </font>
    <font>
      <u/>
      <sz val="12"/>
      <color theme="11"/>
      <name val="Calibri"/>
      <family val="2"/>
      <scheme val="minor"/>
    </font>
    <font>
      <vertAlign val="superscript"/>
      <sz val="10"/>
      <name val="Times New Roman"/>
      <family val="1"/>
    </font>
    <font>
      <vertAlign val="superscript"/>
      <sz val="10"/>
      <color theme="1"/>
      <name val="Times New Roman"/>
      <family val="1"/>
    </font>
  </fonts>
  <fills count="10">
    <fill>
      <patternFill patternType="none"/>
    </fill>
    <fill>
      <patternFill patternType="gray125"/>
    </fill>
    <fill>
      <patternFill patternType="solid">
        <fgColor theme="1"/>
        <bgColor indexed="64"/>
      </patternFill>
    </fill>
    <fill>
      <patternFill patternType="solid">
        <fgColor theme="7" tint="0.39997558519241921"/>
        <bgColor indexed="64"/>
      </patternFill>
    </fill>
    <fill>
      <patternFill patternType="solid">
        <fgColor rgb="FFFFFF66"/>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rgb="FFFFFF00"/>
        <bgColor indexed="64"/>
      </patternFill>
    </fill>
    <fill>
      <patternFill patternType="solid">
        <fgColor theme="6" tint="0.59999389629810485"/>
        <bgColor indexed="64"/>
      </patternFill>
    </fill>
  </fills>
  <borders count="1">
    <border>
      <left/>
      <right/>
      <top/>
      <bottom/>
      <diagonal/>
    </border>
  </borders>
  <cellStyleXfs count="21">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47">
    <xf numFmtId="0" fontId="0" fillId="0" borderId="0" xfId="0"/>
    <xf numFmtId="0" fontId="1" fillId="2" borderId="0" xfId="0" applyFont="1" applyFill="1" applyBorder="1" applyAlignment="1">
      <alignment horizontal="center"/>
    </xf>
    <xf numFmtId="0" fontId="1" fillId="0" borderId="0" xfId="0" applyFont="1" applyFill="1" applyBorder="1" applyAlignment="1">
      <alignment horizontal="center"/>
    </xf>
    <xf numFmtId="0" fontId="2" fillId="0" borderId="0" xfId="0" applyFont="1" applyFill="1" applyBorder="1" applyAlignment="1">
      <alignment horizontal="center" vertical="center" wrapText="1"/>
    </xf>
    <xf numFmtId="0" fontId="2" fillId="0" borderId="0" xfId="0" applyFont="1" applyBorder="1" applyAlignment="1">
      <alignment horizontal="center" vertical="center" wrapText="1"/>
    </xf>
    <xf numFmtId="164" fontId="2" fillId="0" borderId="0" xfId="0" applyNumberFormat="1" applyFont="1" applyBorder="1" applyAlignment="1">
      <alignment horizontal="center" vertical="center" wrapText="1"/>
    </xf>
    <xf numFmtId="164" fontId="4" fillId="0" borderId="0" xfId="0" applyNumberFormat="1" applyFont="1" applyBorder="1" applyAlignment="1">
      <alignment horizontal="center"/>
    </xf>
    <xf numFmtId="164" fontId="5" fillId="0" borderId="0" xfId="0" applyNumberFormat="1" applyFont="1" applyFill="1" applyAlignment="1">
      <alignment horizontal="center"/>
    </xf>
    <xf numFmtId="164" fontId="5" fillId="0" borderId="0" xfId="0" applyNumberFormat="1" applyFont="1" applyBorder="1" applyAlignment="1">
      <alignment horizontal="center"/>
    </xf>
    <xf numFmtId="164" fontId="4" fillId="4" borderId="0" xfId="0" applyNumberFormat="1" applyFont="1" applyFill="1" applyBorder="1" applyAlignment="1">
      <alignment horizontal="center"/>
    </xf>
    <xf numFmtId="164" fontId="3" fillId="0" borderId="0" xfId="0" applyNumberFormat="1" applyFont="1" applyFill="1" applyAlignment="1">
      <alignment horizontal="center"/>
    </xf>
    <xf numFmtId="0" fontId="6" fillId="0" borderId="0" xfId="0" applyFont="1" applyFill="1" applyBorder="1" applyAlignment="1">
      <alignment horizontal="center"/>
    </xf>
    <xf numFmtId="164" fontId="4" fillId="0" borderId="0" xfId="0" applyNumberFormat="1" applyFont="1" applyFill="1" applyBorder="1" applyAlignment="1">
      <alignment horizontal="center"/>
    </xf>
    <xf numFmtId="164" fontId="1" fillId="0" borderId="0" xfId="0" applyNumberFormat="1" applyFont="1" applyFill="1" applyBorder="1" applyAlignment="1">
      <alignment horizontal="center"/>
    </xf>
    <xf numFmtId="0" fontId="1" fillId="0" borderId="0" xfId="0" applyFont="1" applyFill="1" applyBorder="1" applyAlignment="1">
      <alignment horizontal="center" wrapText="1"/>
    </xf>
    <xf numFmtId="0" fontId="2" fillId="0" borderId="0" xfId="0" applyFont="1" applyFill="1" applyBorder="1" applyAlignment="1">
      <alignment horizontal="left"/>
    </xf>
    <xf numFmtId="164" fontId="7" fillId="0" borderId="0" xfId="0" applyNumberFormat="1" applyFont="1" applyFill="1" applyBorder="1" applyAlignment="1">
      <alignment horizontal="center"/>
    </xf>
    <xf numFmtId="164" fontId="8" fillId="0" borderId="0" xfId="0" applyNumberFormat="1" applyFont="1" applyFill="1" applyBorder="1" applyAlignment="1">
      <alignment horizontal="center"/>
    </xf>
    <xf numFmtId="0" fontId="1" fillId="0" borderId="0" xfId="0" applyFont="1" applyAlignment="1">
      <alignment horizontal="center"/>
    </xf>
    <xf numFmtId="0" fontId="4" fillId="0" borderId="0" xfId="0" applyFont="1" applyFill="1" applyBorder="1" applyAlignment="1">
      <alignment horizontal="center"/>
    </xf>
    <xf numFmtId="0" fontId="5" fillId="0" borderId="0" xfId="0" applyFont="1" applyAlignment="1">
      <alignment horizontal="center"/>
    </xf>
    <xf numFmtId="165" fontId="5" fillId="0" borderId="0" xfId="0" applyNumberFormat="1" applyFont="1" applyAlignment="1">
      <alignment horizontal="center"/>
    </xf>
    <xf numFmtId="0" fontId="1" fillId="0" borderId="0" xfId="0" applyFont="1"/>
    <xf numFmtId="165" fontId="4" fillId="0" borderId="0" xfId="0" applyNumberFormat="1" applyFont="1" applyAlignment="1">
      <alignment horizontal="center"/>
    </xf>
    <xf numFmtId="166" fontId="4" fillId="0" borderId="0" xfId="0" applyNumberFormat="1" applyFont="1" applyAlignment="1">
      <alignment horizontal="center"/>
    </xf>
    <xf numFmtId="1" fontId="4" fillId="0" borderId="0" xfId="0" applyNumberFormat="1" applyFont="1" applyAlignment="1">
      <alignment horizontal="center"/>
    </xf>
    <xf numFmtId="164" fontId="4" fillId="0" borderId="0" xfId="0" applyNumberFormat="1" applyFont="1" applyFill="1" applyAlignment="1">
      <alignment horizontal="center"/>
    </xf>
    <xf numFmtId="0" fontId="1" fillId="0" borderId="0" xfId="0" applyFont="1" applyAlignment="1">
      <alignment vertical="center"/>
    </xf>
    <xf numFmtId="164" fontId="1" fillId="0" borderId="0" xfId="0" applyNumberFormat="1" applyFont="1" applyAlignment="1">
      <alignment horizontal="center"/>
    </xf>
    <xf numFmtId="14" fontId="1" fillId="0" borderId="0" xfId="0" applyNumberFormat="1" applyFont="1" applyAlignment="1">
      <alignment horizontal="center"/>
    </xf>
    <xf numFmtId="0" fontId="8" fillId="0" borderId="0" xfId="0" applyFont="1" applyAlignment="1">
      <alignment horizontal="center"/>
    </xf>
    <xf numFmtId="164" fontId="8" fillId="0" borderId="0" xfId="0" applyNumberFormat="1" applyFont="1" applyAlignment="1">
      <alignment horizontal="center"/>
    </xf>
    <xf numFmtId="0" fontId="1" fillId="0" borderId="0" xfId="0" applyNumberFormat="1" applyFont="1" applyAlignment="1">
      <alignment horizontal="center"/>
    </xf>
    <xf numFmtId="0" fontId="1" fillId="8" borderId="0" xfId="0" applyFont="1" applyFill="1" applyAlignment="1">
      <alignment horizontal="center" vertical="center" wrapText="1"/>
    </xf>
    <xf numFmtId="0" fontId="2" fillId="5" borderId="0" xfId="0" applyFont="1" applyFill="1" applyBorder="1" applyAlignment="1">
      <alignment horizontal="center"/>
    </xf>
    <xf numFmtId="0" fontId="2" fillId="6" borderId="0" xfId="0" applyFont="1" applyFill="1" applyBorder="1" applyAlignment="1">
      <alignment horizontal="center"/>
    </xf>
    <xf numFmtId="0" fontId="2" fillId="3" borderId="0" xfId="0" applyFont="1" applyFill="1" applyBorder="1" applyAlignment="1">
      <alignment horizontal="center"/>
    </xf>
    <xf numFmtId="0" fontId="2" fillId="7" borderId="0" xfId="0" applyFont="1" applyFill="1" applyBorder="1" applyAlignment="1">
      <alignment horizontal="center"/>
    </xf>
    <xf numFmtId="0" fontId="4" fillId="0" borderId="0" xfId="0" applyFont="1" applyFill="1" applyBorder="1" applyAlignment="1">
      <alignment horizontal="left" vertical="center"/>
    </xf>
    <xf numFmtId="0" fontId="1" fillId="0" borderId="0" xfId="0" applyFont="1" applyAlignment="1">
      <alignment horizontal="left" vertical="center" wrapText="1"/>
    </xf>
    <xf numFmtId="1" fontId="1" fillId="0" borderId="0" xfId="0" applyNumberFormat="1" applyFont="1" applyFill="1" applyBorder="1" applyAlignment="1">
      <alignment horizontal="center"/>
    </xf>
    <xf numFmtId="0" fontId="1" fillId="0" borderId="0" xfId="0" applyNumberFormat="1" applyFont="1" applyFill="1" applyBorder="1" applyAlignment="1">
      <alignment horizontal="center"/>
    </xf>
    <xf numFmtId="0" fontId="3" fillId="0" borderId="0" xfId="0" applyNumberFormat="1" applyFont="1" applyBorder="1" applyAlignment="1">
      <alignment horizontal="center"/>
    </xf>
    <xf numFmtId="0" fontId="3" fillId="0" borderId="0" xfId="0" applyNumberFormat="1" applyFont="1" applyFill="1" applyAlignment="1">
      <alignment horizontal="center"/>
    </xf>
    <xf numFmtId="0" fontId="2" fillId="0" borderId="0" xfId="0" applyNumberFormat="1" applyFont="1" applyFill="1" applyBorder="1" applyAlignment="1">
      <alignment horizontal="center"/>
    </xf>
    <xf numFmtId="172" fontId="1" fillId="0" borderId="0" xfId="0" applyNumberFormat="1" applyFont="1" applyFill="1" applyBorder="1" applyAlignment="1">
      <alignment horizontal="center"/>
    </xf>
    <xf numFmtId="0" fontId="2" fillId="9" borderId="0" xfId="0" applyFont="1" applyFill="1" applyBorder="1" applyAlignment="1">
      <alignment horizontal="center"/>
    </xf>
  </cellXfs>
  <cellStyles count="2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5"/>
  <sheetViews>
    <sheetView workbookViewId="0">
      <selection activeCell="D2" sqref="D2:H3"/>
    </sheetView>
  </sheetViews>
  <sheetFormatPr baseColWidth="10" defaultRowHeight="13" x14ac:dyDescent="0.15"/>
  <cols>
    <col min="1" max="16384" width="10.83203125" style="18"/>
  </cols>
  <sheetData>
    <row r="1" spans="1:8" ht="58" x14ac:dyDescent="0.15">
      <c r="A1" s="3" t="s">
        <v>24</v>
      </c>
      <c r="B1" s="3" t="s">
        <v>1</v>
      </c>
      <c r="C1" s="3" t="s">
        <v>35</v>
      </c>
      <c r="D1" s="3" t="s">
        <v>2</v>
      </c>
      <c r="E1" s="3" t="s">
        <v>84</v>
      </c>
      <c r="F1" s="3"/>
      <c r="G1" s="5" t="s">
        <v>25</v>
      </c>
      <c r="H1" s="5" t="s">
        <v>26</v>
      </c>
    </row>
    <row r="2" spans="1:8" x14ac:dyDescent="0.15">
      <c r="A2" s="18" t="s">
        <v>36</v>
      </c>
      <c r="B2" s="18">
        <v>645</v>
      </c>
      <c r="C2" s="25" t="s">
        <v>60</v>
      </c>
      <c r="D2" s="29">
        <v>43420</v>
      </c>
      <c r="E2" s="32">
        <v>0.84319999999999995</v>
      </c>
      <c r="F2" s="32"/>
      <c r="G2" s="28">
        <v>9.2197500000000016E-16</v>
      </c>
      <c r="H2" s="28">
        <v>2.0634000000000002E-16</v>
      </c>
    </row>
    <row r="3" spans="1:8" x14ac:dyDescent="0.15">
      <c r="A3" s="18" t="s">
        <v>36</v>
      </c>
      <c r="B3" s="18">
        <v>646</v>
      </c>
      <c r="C3" s="25" t="s">
        <v>72</v>
      </c>
      <c r="D3" s="29">
        <v>43420</v>
      </c>
      <c r="E3" s="32">
        <v>0.84030000000000005</v>
      </c>
      <c r="F3" s="32"/>
      <c r="G3" s="28">
        <v>2.4638250000000002E-15</v>
      </c>
      <c r="H3" s="28">
        <v>5.7912000000000003E-16</v>
      </c>
    </row>
    <row r="4" spans="1:8" x14ac:dyDescent="0.15">
      <c r="D4" s="30" t="s">
        <v>81</v>
      </c>
      <c r="E4" s="31">
        <f>AVERAGE(E2:E3)</f>
        <v>0.84175</v>
      </c>
      <c r="F4" s="31"/>
      <c r="G4" s="31">
        <f>AVERAGE(G2:G3)</f>
        <v>1.6929000000000002E-15</v>
      </c>
      <c r="H4" s="28"/>
    </row>
    <row r="5" spans="1:8" x14ac:dyDescent="0.15">
      <c r="D5" s="30" t="s">
        <v>82</v>
      </c>
      <c r="E5" s="31">
        <f>STDEV(E2:E3)</f>
        <v>2.0506096654409191E-3</v>
      </c>
      <c r="F5" s="31"/>
      <c r="G5" s="31">
        <f>STDEV(G2:G3)</f>
        <v>1.0902525905724784E-15</v>
      </c>
      <c r="H5" s="28"/>
    </row>
    <row r="6" spans="1:8" x14ac:dyDescent="0.15">
      <c r="A6" s="33" t="s">
        <v>83</v>
      </c>
      <c r="B6" s="33"/>
      <c r="C6" s="33"/>
      <c r="D6" s="33"/>
      <c r="E6" s="33"/>
      <c r="F6" s="33"/>
      <c r="G6" s="33"/>
      <c r="H6" s="33"/>
    </row>
    <row r="7" spans="1:8" x14ac:dyDescent="0.15">
      <c r="A7" s="33"/>
      <c r="B7" s="33"/>
      <c r="C7" s="33"/>
      <c r="D7" s="33"/>
      <c r="E7" s="33"/>
      <c r="F7" s="33"/>
      <c r="G7" s="33"/>
      <c r="H7" s="33"/>
    </row>
    <row r="8" spans="1:8" x14ac:dyDescent="0.15">
      <c r="A8" s="33"/>
      <c r="B8" s="33"/>
      <c r="C8" s="33"/>
      <c r="D8" s="33"/>
      <c r="E8" s="33"/>
      <c r="F8" s="33"/>
      <c r="G8" s="33"/>
      <c r="H8" s="33"/>
    </row>
    <row r="9" spans="1:8" x14ac:dyDescent="0.15">
      <c r="A9" s="33"/>
      <c r="B9" s="33"/>
      <c r="C9" s="33"/>
      <c r="D9" s="33"/>
      <c r="E9" s="33"/>
      <c r="F9" s="33"/>
      <c r="G9" s="33"/>
      <c r="H9" s="33"/>
    </row>
    <row r="10" spans="1:8" x14ac:dyDescent="0.15">
      <c r="A10" s="33"/>
      <c r="B10" s="33"/>
      <c r="C10" s="33"/>
      <c r="D10" s="33"/>
      <c r="E10" s="33"/>
      <c r="F10" s="33"/>
      <c r="G10" s="33"/>
      <c r="H10" s="33"/>
    </row>
    <row r="11" spans="1:8" x14ac:dyDescent="0.15">
      <c r="A11" s="33"/>
      <c r="B11" s="33"/>
      <c r="C11" s="33"/>
      <c r="D11" s="33"/>
      <c r="E11" s="33"/>
      <c r="F11" s="33"/>
      <c r="G11" s="33"/>
      <c r="H11" s="33"/>
    </row>
    <row r="12" spans="1:8" x14ac:dyDescent="0.15">
      <c r="A12" s="33"/>
      <c r="B12" s="33"/>
      <c r="C12" s="33"/>
      <c r="D12" s="33"/>
      <c r="E12" s="33"/>
      <c r="F12" s="33"/>
      <c r="G12" s="33"/>
      <c r="H12" s="33"/>
    </row>
    <row r="13" spans="1:8" x14ac:dyDescent="0.15">
      <c r="G13" s="28"/>
      <c r="H13" s="28"/>
    </row>
    <row r="14" spans="1:8" x14ac:dyDescent="0.15">
      <c r="G14" s="28"/>
      <c r="H14" s="28"/>
    </row>
    <row r="15" spans="1:8" x14ac:dyDescent="0.15">
      <c r="G15" s="28"/>
      <c r="H15" s="28"/>
    </row>
    <row r="16" spans="1:8" x14ac:dyDescent="0.15">
      <c r="G16" s="28"/>
      <c r="H16" s="28"/>
    </row>
    <row r="17" spans="7:8" x14ac:dyDescent="0.15">
      <c r="G17" s="28"/>
      <c r="H17" s="28"/>
    </row>
    <row r="18" spans="7:8" x14ac:dyDescent="0.15">
      <c r="G18" s="28"/>
      <c r="H18" s="28"/>
    </row>
    <row r="19" spans="7:8" x14ac:dyDescent="0.15">
      <c r="G19" s="28"/>
      <c r="H19" s="28"/>
    </row>
    <row r="20" spans="7:8" x14ac:dyDescent="0.15">
      <c r="G20" s="28"/>
      <c r="H20" s="28"/>
    </row>
    <row r="21" spans="7:8" x14ac:dyDescent="0.15">
      <c r="G21" s="28"/>
      <c r="H21" s="28"/>
    </row>
    <row r="22" spans="7:8" x14ac:dyDescent="0.15">
      <c r="G22" s="28"/>
      <c r="H22" s="28"/>
    </row>
    <row r="23" spans="7:8" x14ac:dyDescent="0.15">
      <c r="G23" s="28"/>
      <c r="H23" s="28"/>
    </row>
    <row r="24" spans="7:8" x14ac:dyDescent="0.15">
      <c r="G24" s="28"/>
      <c r="H24" s="28"/>
    </row>
    <row r="25" spans="7:8" x14ac:dyDescent="0.15">
      <c r="G25" s="28"/>
      <c r="H25" s="28"/>
    </row>
    <row r="26" spans="7:8" x14ac:dyDescent="0.15">
      <c r="G26" s="28"/>
      <c r="H26" s="28"/>
    </row>
    <row r="27" spans="7:8" x14ac:dyDescent="0.15">
      <c r="G27" s="28"/>
      <c r="H27" s="28"/>
    </row>
    <row r="28" spans="7:8" x14ac:dyDescent="0.15">
      <c r="G28" s="28"/>
      <c r="H28" s="28"/>
    </row>
    <row r="29" spans="7:8" x14ac:dyDescent="0.15">
      <c r="G29" s="28"/>
      <c r="H29" s="28"/>
    </row>
    <row r="30" spans="7:8" x14ac:dyDescent="0.15">
      <c r="G30" s="28"/>
      <c r="H30" s="28"/>
    </row>
    <row r="31" spans="7:8" x14ac:dyDescent="0.15">
      <c r="G31" s="28"/>
      <c r="H31" s="28"/>
    </row>
    <row r="32" spans="7:8" x14ac:dyDescent="0.15">
      <c r="G32" s="28"/>
      <c r="H32" s="28"/>
    </row>
    <row r="33" spans="7:8" x14ac:dyDescent="0.15">
      <c r="G33" s="28"/>
      <c r="H33" s="28"/>
    </row>
    <row r="34" spans="7:8" x14ac:dyDescent="0.15">
      <c r="G34" s="28"/>
      <c r="H34" s="28"/>
    </row>
    <row r="35" spans="7:8" x14ac:dyDescent="0.15">
      <c r="G35" s="28"/>
      <c r="H35" s="28"/>
    </row>
    <row r="36" spans="7:8" x14ac:dyDescent="0.15">
      <c r="G36" s="28"/>
      <c r="H36" s="28"/>
    </row>
    <row r="37" spans="7:8" x14ac:dyDescent="0.15">
      <c r="G37" s="28"/>
      <c r="H37" s="28"/>
    </row>
    <row r="38" spans="7:8" x14ac:dyDescent="0.15">
      <c r="G38" s="28"/>
      <c r="H38" s="28"/>
    </row>
    <row r="39" spans="7:8" x14ac:dyDescent="0.15">
      <c r="G39" s="28"/>
      <c r="H39" s="28"/>
    </row>
    <row r="40" spans="7:8" x14ac:dyDescent="0.15">
      <c r="G40" s="28"/>
      <c r="H40" s="28"/>
    </row>
    <row r="41" spans="7:8" x14ac:dyDescent="0.15">
      <c r="G41" s="28"/>
      <c r="H41" s="28"/>
    </row>
    <row r="42" spans="7:8" x14ac:dyDescent="0.15">
      <c r="G42" s="28"/>
      <c r="H42" s="28"/>
    </row>
    <row r="43" spans="7:8" x14ac:dyDescent="0.15">
      <c r="G43" s="28"/>
      <c r="H43" s="28"/>
    </row>
    <row r="44" spans="7:8" x14ac:dyDescent="0.15">
      <c r="G44" s="28"/>
      <c r="H44" s="28"/>
    </row>
    <row r="45" spans="7:8" x14ac:dyDescent="0.15">
      <c r="G45" s="28"/>
      <c r="H45" s="28"/>
    </row>
  </sheetData>
  <mergeCells count="1">
    <mergeCell ref="A6:H12"/>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Q37"/>
  <sheetViews>
    <sheetView workbookViewId="0">
      <selection activeCell="O12" sqref="O12"/>
    </sheetView>
  </sheetViews>
  <sheetFormatPr baseColWidth="10" defaultColWidth="16.83203125" defaultRowHeight="13" x14ac:dyDescent="0.15"/>
  <cols>
    <col min="1" max="1" width="10.5" style="2" customWidth="1"/>
    <col min="2" max="3" width="8.33203125" style="2" customWidth="1"/>
    <col min="4" max="4" width="10.5" style="2" bestFit="1" customWidth="1"/>
    <col min="5" max="5" width="10.83203125" style="2" customWidth="1"/>
    <col min="6" max="6" width="13.33203125" style="2" customWidth="1"/>
    <col min="7" max="7" width="14.5" style="2" customWidth="1"/>
    <col min="8" max="8" width="15.5" style="13" customWidth="1"/>
    <col min="9" max="10" width="16.83203125" style="13"/>
    <col min="11" max="11" width="11" style="13" customWidth="1"/>
    <col min="12" max="12" width="10.83203125" style="13" customWidth="1"/>
    <col min="13" max="13" width="14.1640625" style="13" customWidth="1"/>
    <col min="14" max="14" width="16.33203125" style="13" customWidth="1"/>
    <col min="15" max="15" width="16.83203125" style="13"/>
    <col min="16" max="16" width="15" style="2" customWidth="1"/>
    <col min="17" max="17" width="14.5" style="2" customWidth="1"/>
    <col min="18" max="16384" width="16.83203125" style="2"/>
  </cols>
  <sheetData>
    <row r="3" spans="1:17" x14ac:dyDescent="0.15">
      <c r="A3" s="35" t="s">
        <v>8</v>
      </c>
      <c r="B3" s="35"/>
      <c r="C3" s="35"/>
      <c r="D3" s="35"/>
    </row>
    <row r="4" spans="1:17" ht="15" x14ac:dyDescent="0.15">
      <c r="A4" s="15" t="s">
        <v>6</v>
      </c>
      <c r="D4" s="2">
        <v>1.012</v>
      </c>
    </row>
    <row r="5" spans="1:17" x14ac:dyDescent="0.15">
      <c r="A5" s="15" t="s">
        <v>7</v>
      </c>
      <c r="D5" s="2">
        <v>9.0121819999999992</v>
      </c>
    </row>
    <row r="6" spans="1:17" x14ac:dyDescent="0.15">
      <c r="A6" s="15" t="s">
        <v>12</v>
      </c>
      <c r="D6" s="13">
        <v>6.0220000000000003E+23</v>
      </c>
    </row>
    <row r="9" spans="1:17" x14ac:dyDescent="0.15">
      <c r="A9" s="1"/>
      <c r="B9" s="1"/>
      <c r="C9" s="1"/>
      <c r="D9" s="34" t="s">
        <v>9</v>
      </c>
      <c r="E9" s="34"/>
      <c r="F9" s="34"/>
      <c r="G9" s="34"/>
      <c r="H9" s="36" t="s">
        <v>17</v>
      </c>
      <c r="I9" s="36"/>
      <c r="J9" s="36"/>
      <c r="K9" s="36"/>
      <c r="L9" s="36"/>
      <c r="M9" s="37" t="s">
        <v>18</v>
      </c>
      <c r="N9" s="37"/>
      <c r="O9" s="37"/>
      <c r="P9" s="37"/>
      <c r="Q9" s="37"/>
    </row>
    <row r="10" spans="1:17" s="14" customFormat="1" ht="58" x14ac:dyDescent="0.15">
      <c r="A10" s="3" t="s">
        <v>0</v>
      </c>
      <c r="B10" s="3" t="s">
        <v>1</v>
      </c>
      <c r="C10" s="3" t="s">
        <v>2</v>
      </c>
      <c r="D10" s="3" t="s">
        <v>3</v>
      </c>
      <c r="E10" s="3" t="s">
        <v>4</v>
      </c>
      <c r="F10" s="3" t="s">
        <v>5</v>
      </c>
      <c r="G10" s="4" t="s">
        <v>15</v>
      </c>
      <c r="H10" s="5" t="s">
        <v>10</v>
      </c>
      <c r="I10" s="5" t="s">
        <v>11</v>
      </c>
      <c r="J10" s="5" t="s">
        <v>13</v>
      </c>
      <c r="K10" s="5" t="s">
        <v>14</v>
      </c>
      <c r="L10" s="5" t="s">
        <v>16</v>
      </c>
      <c r="M10" s="5" t="s">
        <v>19</v>
      </c>
      <c r="N10" s="5" t="s">
        <v>20</v>
      </c>
      <c r="O10" s="5" t="s">
        <v>21</v>
      </c>
      <c r="P10" s="5" t="s">
        <v>22</v>
      </c>
      <c r="Q10" s="5" t="s">
        <v>23</v>
      </c>
    </row>
    <row r="11" spans="1:17" s="11" customFormat="1" ht="14" x14ac:dyDescent="0.2">
      <c r="A11" s="19" t="s">
        <v>37</v>
      </c>
      <c r="B11" s="20">
        <v>645</v>
      </c>
      <c r="C11" s="29">
        <v>43420</v>
      </c>
      <c r="D11" s="21">
        <v>20.673300000000001</v>
      </c>
      <c r="E11" s="21">
        <v>0.84109999999999996</v>
      </c>
      <c r="F11" s="20">
        <v>291</v>
      </c>
      <c r="G11" s="6">
        <f>(E11*$D$6*F11)/($D$5*10^6*$D$4)</f>
        <v>1.6161099605886726E+19</v>
      </c>
      <c r="H11" s="7">
        <v>1.7181795000000001E-11</v>
      </c>
      <c r="I11" s="7">
        <f>Blanks!$G$4</f>
        <v>1.6929000000000002E-15</v>
      </c>
      <c r="J11" s="7">
        <f>H11-I11</f>
        <v>1.71801021E-11</v>
      </c>
      <c r="K11" s="8">
        <f>J11*G11</f>
        <v>277649341.27740371</v>
      </c>
      <c r="L11" s="9">
        <f>K11/D11</f>
        <v>13430334.841433331</v>
      </c>
      <c r="M11" s="7">
        <v>1.0772743500000001E-13</v>
      </c>
      <c r="N11" s="7">
        <f>Blanks!$G$5</f>
        <v>1.0902525905724784E-15</v>
      </c>
      <c r="O11" s="7">
        <f>SQRT(M11^2+N11^2)</f>
        <v>1.0773295179465973E-13</v>
      </c>
      <c r="P11" s="7">
        <f>O11*G11</f>
        <v>1741082.9647896891</v>
      </c>
      <c r="Q11" s="9">
        <f>P11/D11</f>
        <v>84218.918353126443</v>
      </c>
    </row>
    <row r="12" spans="1:17" s="11" customFormat="1" ht="14" x14ac:dyDescent="0.2">
      <c r="A12" s="19" t="s">
        <v>38</v>
      </c>
      <c r="B12" s="20">
        <v>645</v>
      </c>
      <c r="C12" s="29">
        <v>43420</v>
      </c>
      <c r="D12" s="21">
        <v>21.941099999999999</v>
      </c>
      <c r="E12" s="21">
        <v>0.84130000000000005</v>
      </c>
      <c r="F12" s="20">
        <v>291</v>
      </c>
      <c r="G12" s="6">
        <f t="shared" ref="G12:G30" si="0">(E12*$D$6*F12)/($D$5*10^6*$D$4)</f>
        <v>1.616494245444359E+19</v>
      </c>
      <c r="H12" s="7">
        <v>1.8341160750000001E-11</v>
      </c>
      <c r="I12" s="7">
        <f>Blanks!$G$4</f>
        <v>1.6929000000000002E-15</v>
      </c>
      <c r="J12" s="7">
        <f t="shared" ref="J12:J30" si="1">H12-I12</f>
        <v>1.833946785E-11</v>
      </c>
      <c r="K12" s="8">
        <f t="shared" ref="K12:K30" si="2">J12*G12</f>
        <v>296456442.44036829</v>
      </c>
      <c r="L12" s="9">
        <f t="shared" ref="L12:L30" si="3">K12/D12</f>
        <v>13511466.719552269</v>
      </c>
      <c r="M12" s="7">
        <v>1.1534235000000001E-13</v>
      </c>
      <c r="N12" s="7">
        <f>Blanks!$G$5</f>
        <v>1.0902525905724784E-15</v>
      </c>
      <c r="O12" s="7">
        <f t="shared" ref="O12:O30" si="4">SQRT(M12^2+N12^2)</f>
        <v>1.153475025920967E-13</v>
      </c>
      <c r="P12" s="7">
        <f t="shared" ref="P12:P30" si="5">O12*G12</f>
        <v>1864585.7416650259</v>
      </c>
      <c r="Q12" s="9">
        <f t="shared" ref="Q12:Q30" si="6">P12/D12</f>
        <v>84981.415775190209</v>
      </c>
    </row>
    <row r="13" spans="1:17" ht="14" x14ac:dyDescent="0.2">
      <c r="A13" s="19" t="s">
        <v>39</v>
      </c>
      <c r="B13" s="20">
        <v>645</v>
      </c>
      <c r="C13" s="29">
        <v>43420</v>
      </c>
      <c r="D13" s="21">
        <v>21.8446</v>
      </c>
      <c r="E13" s="21">
        <v>0.8407</v>
      </c>
      <c r="F13" s="20">
        <v>291</v>
      </c>
      <c r="G13" s="6">
        <f t="shared" si="0"/>
        <v>1.6153413908772999E+19</v>
      </c>
      <c r="H13" s="7">
        <v>1.74005097E-11</v>
      </c>
      <c r="I13" s="7">
        <f>Blanks!$G$4</f>
        <v>1.6929000000000002E-15</v>
      </c>
      <c r="J13" s="7">
        <f t="shared" si="1"/>
        <v>1.7398816799999998E-11</v>
      </c>
      <c r="K13" s="8">
        <f t="shared" si="2"/>
        <v>281050289.29331332</v>
      </c>
      <c r="L13" s="9">
        <f t="shared" si="3"/>
        <v>12865893.140332775</v>
      </c>
      <c r="M13" s="7">
        <v>1.0870185000000001E-13</v>
      </c>
      <c r="N13" s="7">
        <f>Blanks!$G$5</f>
        <v>1.0902525905724784E-15</v>
      </c>
      <c r="O13" s="7">
        <f t="shared" si="4"/>
        <v>1.087073173440213E-13</v>
      </c>
      <c r="P13" s="7">
        <f t="shared" si="5"/>
        <v>1755994.291970314</v>
      </c>
      <c r="Q13" s="9">
        <f t="shared" si="6"/>
        <v>80385.73798423016</v>
      </c>
    </row>
    <row r="14" spans="1:17" ht="14" x14ac:dyDescent="0.2">
      <c r="A14" s="19" t="s">
        <v>40</v>
      </c>
      <c r="B14" s="20">
        <v>645</v>
      </c>
      <c r="C14" s="29">
        <v>43420</v>
      </c>
      <c r="D14" s="21">
        <v>12.755100000000001</v>
      </c>
      <c r="E14" s="21">
        <v>0.84050000000000002</v>
      </c>
      <c r="F14" s="20">
        <v>291</v>
      </c>
      <c r="G14" s="6">
        <f t="shared" si="0"/>
        <v>1.6149571060216138E+19</v>
      </c>
      <c r="H14" s="7">
        <v>9.1568305499999998E-12</v>
      </c>
      <c r="I14" s="7">
        <f>Blanks!$G$4</f>
        <v>1.6929000000000002E-15</v>
      </c>
      <c r="J14" s="7">
        <f t="shared" si="1"/>
        <v>9.15513765E-12</v>
      </c>
      <c r="K14" s="8">
        <f t="shared" si="2"/>
        <v>147851546.04473519</v>
      </c>
      <c r="L14" s="9">
        <f t="shared" si="3"/>
        <v>11591563.064557329</v>
      </c>
      <c r="M14" s="7">
        <v>5.5389465000000006E-14</v>
      </c>
      <c r="N14" s="7">
        <f>Blanks!$G$5</f>
        <v>1.0902525905724784E-15</v>
      </c>
      <c r="O14" s="7">
        <f t="shared" si="4"/>
        <v>5.5400193895847293E-14</v>
      </c>
      <c r="P14" s="7">
        <f t="shared" si="5"/>
        <v>894689.36807073816</v>
      </c>
      <c r="Q14" s="9">
        <f t="shared" si="6"/>
        <v>70143.657679731099</v>
      </c>
    </row>
    <row r="15" spans="1:17" ht="14" x14ac:dyDescent="0.2">
      <c r="A15" s="19" t="s">
        <v>41</v>
      </c>
      <c r="B15" s="20">
        <v>645</v>
      </c>
      <c r="C15" s="29">
        <v>43420</v>
      </c>
      <c r="D15" s="21">
        <v>18.823599999999999</v>
      </c>
      <c r="E15" s="21">
        <v>0.8397</v>
      </c>
      <c r="F15" s="20">
        <v>291</v>
      </c>
      <c r="G15" s="6">
        <f t="shared" si="0"/>
        <v>1.6134199665988686E+19</v>
      </c>
      <c r="H15" s="7">
        <v>7.74639975E-12</v>
      </c>
      <c r="I15" s="7">
        <f>Blanks!$G$4</f>
        <v>1.6929000000000002E-15</v>
      </c>
      <c r="J15" s="7">
        <f t="shared" si="1"/>
        <v>7.7447068500000002E-12</v>
      </c>
      <c r="K15" s="8">
        <f t="shared" si="2"/>
        <v>124954646.67245029</v>
      </c>
      <c r="L15" s="9">
        <f t="shared" si="3"/>
        <v>6638190.7112587551</v>
      </c>
      <c r="M15" s="7">
        <v>6.9242175000000009E-14</v>
      </c>
      <c r="N15" s="7">
        <f>Blanks!$G$5</f>
        <v>1.0902525905724784E-15</v>
      </c>
      <c r="O15" s="7">
        <f t="shared" si="4"/>
        <v>6.9250757753557301E-14</v>
      </c>
      <c r="P15" s="7">
        <f t="shared" si="5"/>
        <v>1117305.5526169075</v>
      </c>
      <c r="Q15" s="9">
        <f t="shared" si="6"/>
        <v>59356.634895392359</v>
      </c>
    </row>
    <row r="16" spans="1:17" s="11" customFormat="1" ht="14" x14ac:dyDescent="0.2">
      <c r="A16" s="19" t="s">
        <v>42</v>
      </c>
      <c r="B16" s="20">
        <v>645</v>
      </c>
      <c r="C16" s="29">
        <v>43420</v>
      </c>
      <c r="D16" s="21">
        <v>12.6866</v>
      </c>
      <c r="E16" s="21">
        <v>0.83809999999999996</v>
      </c>
      <c r="F16" s="20">
        <v>291</v>
      </c>
      <c r="G16" s="6">
        <f t="shared" si="0"/>
        <v>1.6103456877533784E+19</v>
      </c>
      <c r="H16" s="7">
        <v>3.3461878500000003E-12</v>
      </c>
      <c r="I16" s="7">
        <f>Blanks!$G$4</f>
        <v>1.6929000000000002E-15</v>
      </c>
      <c r="J16" s="7">
        <f t="shared" si="1"/>
        <v>3.3444949500000005E-12</v>
      </c>
      <c r="K16" s="8">
        <f t="shared" si="2"/>
        <v>53857930.204454519</v>
      </c>
      <c r="L16" s="9">
        <f t="shared" si="3"/>
        <v>4245261.1577928299</v>
      </c>
      <c r="M16" s="7">
        <v>4.1132624999999998E-14</v>
      </c>
      <c r="N16" s="7">
        <f>Blanks!$G$5</f>
        <v>1.0902525905724784E-15</v>
      </c>
      <c r="O16" s="7">
        <f t="shared" si="4"/>
        <v>4.1147071464466032E-14</v>
      </c>
      <c r="P16" s="7">
        <f t="shared" si="5"/>
        <v>662610.09096482967</v>
      </c>
      <c r="Q16" s="9">
        <f t="shared" si="6"/>
        <v>52229.130812418589</v>
      </c>
    </row>
    <row r="17" spans="1:17" ht="14" x14ac:dyDescent="0.2">
      <c r="A17" s="19" t="s">
        <v>43</v>
      </c>
      <c r="B17" s="20">
        <v>645</v>
      </c>
      <c r="C17" s="29">
        <v>43420</v>
      </c>
      <c r="D17" s="21">
        <v>1.8133999999999999</v>
      </c>
      <c r="E17" s="21">
        <v>0.8407</v>
      </c>
      <c r="F17" s="20">
        <v>291</v>
      </c>
      <c r="G17" s="6">
        <f t="shared" si="0"/>
        <v>1.6153413908772999E+19</v>
      </c>
      <c r="H17" s="7">
        <v>8.0486850000000005E-14</v>
      </c>
      <c r="I17" s="7">
        <f>Blanks!$G$4</f>
        <v>1.6929000000000002E-15</v>
      </c>
      <c r="J17" s="7">
        <f t="shared" si="1"/>
        <v>7.8793950000000006E-14</v>
      </c>
      <c r="K17" s="8">
        <f t="shared" si="2"/>
        <v>1272791.2878571644</v>
      </c>
      <c r="L17" s="9">
        <f t="shared" si="3"/>
        <v>701881.15576109209</v>
      </c>
      <c r="M17" s="7">
        <v>2.0138100000000003E-15</v>
      </c>
      <c r="N17" s="7">
        <f>Blanks!$G$5</f>
        <v>1.0902525905724784E-15</v>
      </c>
      <c r="O17" s="7">
        <f t="shared" si="4"/>
        <v>2.2899959448326543E-15</v>
      </c>
      <c r="P17" s="7">
        <f t="shared" si="5"/>
        <v>36991.252346293564</v>
      </c>
      <c r="Q17" s="9">
        <f t="shared" si="6"/>
        <v>20398.837733701097</v>
      </c>
    </row>
    <row r="18" spans="1:17" ht="14" x14ac:dyDescent="0.2">
      <c r="A18" s="19" t="s">
        <v>44</v>
      </c>
      <c r="B18" s="20">
        <v>645</v>
      </c>
      <c r="C18" s="29">
        <v>43420</v>
      </c>
      <c r="D18" s="21">
        <v>2.2930999999999999</v>
      </c>
      <c r="E18" s="21">
        <v>0.8407</v>
      </c>
      <c r="F18" s="20">
        <v>291</v>
      </c>
      <c r="G18" s="6">
        <f t="shared" si="0"/>
        <v>1.6153413908772999E+19</v>
      </c>
      <c r="H18" s="7">
        <v>8.221167E-14</v>
      </c>
      <c r="I18" s="7">
        <f>Blanks!$G$4</f>
        <v>1.6929000000000002E-15</v>
      </c>
      <c r="J18" s="7">
        <f t="shared" si="1"/>
        <v>8.0518770000000001E-14</v>
      </c>
      <c r="K18" s="8">
        <f t="shared" si="2"/>
        <v>1300653.0192352941</v>
      </c>
      <c r="L18" s="9">
        <f t="shared" si="3"/>
        <v>567202.92147542373</v>
      </c>
      <c r="M18" s="7">
        <v>1.60284E-15</v>
      </c>
      <c r="N18" s="7">
        <f>Blanks!$G$5</f>
        <v>1.0902525905724784E-15</v>
      </c>
      <c r="O18" s="7">
        <f t="shared" si="4"/>
        <v>1.9384908503395111E-15</v>
      </c>
      <c r="P18" s="7">
        <f t="shared" si="5"/>
        <v>31313.245063903458</v>
      </c>
      <c r="Q18" s="9">
        <f t="shared" si="6"/>
        <v>13655.420637522768</v>
      </c>
    </row>
    <row r="19" spans="1:17" ht="14" x14ac:dyDescent="0.2">
      <c r="A19" s="19" t="s">
        <v>45</v>
      </c>
      <c r="B19" s="20">
        <v>645</v>
      </c>
      <c r="C19" s="29">
        <v>43420</v>
      </c>
      <c r="D19" s="21">
        <v>2.5156000000000001</v>
      </c>
      <c r="E19" s="21">
        <v>0.83630000000000004</v>
      </c>
      <c r="F19" s="20">
        <v>291</v>
      </c>
      <c r="G19" s="6">
        <f t="shared" si="0"/>
        <v>1.6068871240522019E+19</v>
      </c>
      <c r="H19" s="7">
        <v>9.0575849999999994E-14</v>
      </c>
      <c r="I19" s="7">
        <f>Blanks!$G$4</f>
        <v>1.6929000000000002E-15</v>
      </c>
      <c r="J19" s="7">
        <f t="shared" si="1"/>
        <v>8.8882949999999995E-14</v>
      </c>
      <c r="K19" s="8">
        <f t="shared" si="2"/>
        <v>1428248.6790277564</v>
      </c>
      <c r="L19" s="9">
        <f t="shared" si="3"/>
        <v>567756.66999036272</v>
      </c>
      <c r="M19" s="7">
        <v>1.7721300000000003E-15</v>
      </c>
      <c r="N19" s="7">
        <f>Blanks!$G$5</f>
        <v>1.0902525905724784E-15</v>
      </c>
      <c r="O19" s="7">
        <f t="shared" si="4"/>
        <v>2.0806478433771538E-15</v>
      </c>
      <c r="P19" s="7">
        <f t="shared" si="5"/>
        <v>33433.66229209731</v>
      </c>
      <c r="Q19" s="9">
        <f t="shared" si="6"/>
        <v>13290.531997176542</v>
      </c>
    </row>
    <row r="20" spans="1:17" s="11" customFormat="1" ht="14" x14ac:dyDescent="0.2">
      <c r="A20" s="19" t="s">
        <v>46</v>
      </c>
      <c r="B20" s="20">
        <v>645</v>
      </c>
      <c r="C20" s="29">
        <v>43420</v>
      </c>
      <c r="D20" s="21">
        <v>1.5450999999999999</v>
      </c>
      <c r="E20" s="21">
        <v>0.83640000000000003</v>
      </c>
      <c r="F20" s="20">
        <v>291</v>
      </c>
      <c r="G20" s="6">
        <f t="shared" si="0"/>
        <v>1.6070792664800451E+19</v>
      </c>
      <c r="H20" s="7">
        <v>1.4119754999999999E-13</v>
      </c>
      <c r="I20" s="7">
        <f>Blanks!$G$4</f>
        <v>1.6929000000000002E-15</v>
      </c>
      <c r="J20" s="7">
        <f t="shared" si="1"/>
        <v>1.3950464999999999E-13</v>
      </c>
      <c r="K20" s="8">
        <f t="shared" si="2"/>
        <v>2241950.3059255541</v>
      </c>
      <c r="L20" s="9">
        <f t="shared" si="3"/>
        <v>1451006.605349527</v>
      </c>
      <c r="M20" s="7">
        <v>2.6225700000000003E-15</v>
      </c>
      <c r="N20" s="7">
        <f>Blanks!$G$5</f>
        <v>1.0902525905724784E-15</v>
      </c>
      <c r="O20" s="7">
        <f t="shared" si="4"/>
        <v>2.8401626918453108E-15</v>
      </c>
      <c r="P20" s="7">
        <f t="shared" si="5"/>
        <v>45643.66575494752</v>
      </c>
      <c r="Q20" s="9">
        <f t="shared" si="6"/>
        <v>29540.91369810855</v>
      </c>
    </row>
    <row r="21" spans="1:17" s="11" customFormat="1" ht="14" x14ac:dyDescent="0.2">
      <c r="A21" s="19" t="s">
        <v>47</v>
      </c>
      <c r="B21" s="20">
        <v>646</v>
      </c>
      <c r="C21" s="29">
        <v>43420</v>
      </c>
      <c r="D21" s="21">
        <v>11.105700000000001</v>
      </c>
      <c r="E21" s="21">
        <v>0.84019999999999995</v>
      </c>
      <c r="F21" s="20">
        <v>291</v>
      </c>
      <c r="G21" s="6">
        <f t="shared" si="0"/>
        <v>1.6143806787380842E+19</v>
      </c>
      <c r="H21" s="7">
        <v>7.5672687000000002E-13</v>
      </c>
      <c r="I21" s="7">
        <f>Blanks!$G$4</f>
        <v>1.6929000000000002E-15</v>
      </c>
      <c r="J21" s="7">
        <f t="shared" si="1"/>
        <v>7.5503396999999999E-13</v>
      </c>
      <c r="K21" s="8">
        <f t="shared" si="2"/>
        <v>12189122.529589104</v>
      </c>
      <c r="L21" s="9">
        <f t="shared" si="3"/>
        <v>1097555.5372096403</v>
      </c>
      <c r="M21" s="7">
        <v>6.7203E-15</v>
      </c>
      <c r="N21" s="7">
        <f>Blanks!$G$5</f>
        <v>1.0902525905724784E-15</v>
      </c>
      <c r="O21" s="7">
        <f t="shared" si="4"/>
        <v>6.8081629534882609E-15</v>
      </c>
      <c r="P21" s="7">
        <f t="shared" si="5"/>
        <v>109909.66729811858</v>
      </c>
      <c r="Q21" s="9">
        <f t="shared" si="6"/>
        <v>9896.689744736359</v>
      </c>
    </row>
    <row r="22" spans="1:17" ht="14" x14ac:dyDescent="0.2">
      <c r="A22" s="19" t="s">
        <v>48</v>
      </c>
      <c r="B22" s="20">
        <v>646</v>
      </c>
      <c r="C22" s="29">
        <v>43420</v>
      </c>
      <c r="D22" s="21">
        <v>5.7660999999999998</v>
      </c>
      <c r="E22" s="21">
        <v>0.84179999999999999</v>
      </c>
      <c r="F22" s="20">
        <v>291</v>
      </c>
      <c r="G22" s="6">
        <f t="shared" si="0"/>
        <v>1.6174549575835746E+19</v>
      </c>
      <c r="H22" s="7">
        <v>3.1299298500000005E-13</v>
      </c>
      <c r="I22" s="7">
        <f>Blanks!$G$4</f>
        <v>1.6929000000000002E-15</v>
      </c>
      <c r="J22" s="7">
        <f t="shared" si="1"/>
        <v>3.1130008500000003E-13</v>
      </c>
      <c r="K22" s="8">
        <f t="shared" si="2"/>
        <v>5035138.6577943824</v>
      </c>
      <c r="L22" s="9">
        <f t="shared" si="3"/>
        <v>873231.24083772092</v>
      </c>
      <c r="M22" s="7">
        <v>5.8057350000000005E-15</v>
      </c>
      <c r="N22" s="7">
        <f>Blanks!$G$5</f>
        <v>1.0902525905724784E-15</v>
      </c>
      <c r="O22" s="7">
        <f t="shared" si="4"/>
        <v>5.90721673899604E-15</v>
      </c>
      <c r="P22" s="7">
        <f t="shared" si="5"/>
        <v>95546.570000098218</v>
      </c>
      <c r="Q22" s="9">
        <f t="shared" si="6"/>
        <v>16570.397669152153</v>
      </c>
    </row>
    <row r="23" spans="1:17" ht="14" x14ac:dyDescent="0.2">
      <c r="A23" s="19" t="s">
        <v>49</v>
      </c>
      <c r="B23" s="20">
        <v>646</v>
      </c>
      <c r="C23" s="29">
        <v>43420</v>
      </c>
      <c r="D23" s="21">
        <v>2.6553</v>
      </c>
      <c r="E23" s="21">
        <v>0.83799999999999997</v>
      </c>
      <c r="F23" s="20">
        <v>291</v>
      </c>
      <c r="G23" s="6">
        <f t="shared" si="0"/>
        <v>1.6101535453255352E+19</v>
      </c>
      <c r="H23" s="7">
        <v>5.0042010000000005E-14</v>
      </c>
      <c r="I23" s="7">
        <f>Blanks!$G$4</f>
        <v>1.6929000000000002E-15</v>
      </c>
      <c r="J23" s="7">
        <f t="shared" si="1"/>
        <v>4.8349110000000006E-14</v>
      </c>
      <c r="K23" s="8">
        <f t="shared" si="2"/>
        <v>778494.90879834304</v>
      </c>
      <c r="L23" s="9">
        <f t="shared" si="3"/>
        <v>293185.2931112654</v>
      </c>
      <c r="M23" s="7">
        <v>1.2645450000000001E-15</v>
      </c>
      <c r="N23" s="7">
        <f>Blanks!$G$5</f>
        <v>1.0902525905724784E-15</v>
      </c>
      <c r="O23" s="7">
        <f t="shared" si="4"/>
        <v>1.6696480971375377E-15</v>
      </c>
      <c r="P23" s="7">
        <f t="shared" si="5"/>
        <v>26883.898030520399</v>
      </c>
      <c r="Q23" s="9">
        <f t="shared" si="6"/>
        <v>10124.617945437578</v>
      </c>
    </row>
    <row r="24" spans="1:17" ht="14" x14ac:dyDescent="0.2">
      <c r="A24" s="19" t="s">
        <v>50</v>
      </c>
      <c r="B24" s="20">
        <v>646</v>
      </c>
      <c r="C24" s="29">
        <v>43420</v>
      </c>
      <c r="D24" s="21">
        <v>2.5859999999999999</v>
      </c>
      <c r="E24" s="21">
        <v>0.83679999999999999</v>
      </c>
      <c r="F24" s="20">
        <v>291</v>
      </c>
      <c r="G24" s="6">
        <f t="shared" si="0"/>
        <v>1.6078478361914173E+19</v>
      </c>
      <c r="H24" s="7">
        <v>2.8257750000000002E-14</v>
      </c>
      <c r="I24" s="7">
        <f>Blanks!$G$4</f>
        <v>1.6929000000000002E-15</v>
      </c>
      <c r="J24" s="7">
        <f t="shared" si="1"/>
        <v>2.6564850000000003E-14</v>
      </c>
      <c r="K24" s="8">
        <f t="shared" si="2"/>
        <v>427122.36591249576</v>
      </c>
      <c r="L24" s="9">
        <f t="shared" si="3"/>
        <v>165167.19486175399</v>
      </c>
      <c r="M24" s="7">
        <v>9.5189999999999995E-16</v>
      </c>
      <c r="N24" s="7">
        <f>Blanks!$G$5</f>
        <v>1.0902525905724784E-15</v>
      </c>
      <c r="O24" s="7">
        <f t="shared" si="4"/>
        <v>1.4473300664499443E-15</v>
      </c>
      <c r="P24" s="7">
        <f t="shared" si="5"/>
        <v>23270.865155963231</v>
      </c>
      <c r="Q24" s="9">
        <f t="shared" si="6"/>
        <v>8998.787763326849</v>
      </c>
    </row>
    <row r="25" spans="1:17" ht="14" x14ac:dyDescent="0.2">
      <c r="A25" s="19" t="s">
        <v>51</v>
      </c>
      <c r="B25" s="20">
        <v>646</v>
      </c>
      <c r="C25" s="29">
        <v>43420</v>
      </c>
      <c r="D25" s="21">
        <v>5.2484000000000002</v>
      </c>
      <c r="E25" s="21">
        <v>0.83860000000000001</v>
      </c>
      <c r="F25" s="20">
        <v>291</v>
      </c>
      <c r="G25" s="6">
        <f t="shared" si="0"/>
        <v>1.6113063998925943E+19</v>
      </c>
      <c r="H25" s="7">
        <v>4.0294725000000006E-14</v>
      </c>
      <c r="I25" s="7">
        <f>Blanks!$G$4</f>
        <v>1.6929000000000002E-15</v>
      </c>
      <c r="J25" s="7">
        <f t="shared" si="1"/>
        <v>3.8601825000000007E-14</v>
      </c>
      <c r="K25" s="8">
        <f t="shared" si="2"/>
        <v>621993.67670033954</v>
      </c>
      <c r="L25" s="9">
        <f t="shared" si="3"/>
        <v>118511.10370786134</v>
      </c>
      <c r="M25" s="7">
        <v>1.1283150000000001E-15</v>
      </c>
      <c r="N25" s="7">
        <f>Blanks!$G$5</f>
        <v>1.0902525905724784E-15</v>
      </c>
      <c r="O25" s="7">
        <f t="shared" si="4"/>
        <v>1.5689950447579496E-15</v>
      </c>
      <c r="P25" s="7">
        <f t="shared" si="5"/>
        <v>25281.317570182517</v>
      </c>
      <c r="Q25" s="9">
        <f t="shared" si="6"/>
        <v>4816.957086003833</v>
      </c>
    </row>
    <row r="26" spans="1:17" ht="14" x14ac:dyDescent="0.2">
      <c r="A26" s="19" t="s">
        <v>52</v>
      </c>
      <c r="B26" s="20">
        <v>646</v>
      </c>
      <c r="C26" s="29">
        <v>43420</v>
      </c>
      <c r="D26" s="21">
        <v>7.8121</v>
      </c>
      <c r="E26" s="21">
        <v>0.83779999999999999</v>
      </c>
      <c r="F26" s="20">
        <v>291</v>
      </c>
      <c r="G26" s="6">
        <f t="shared" si="0"/>
        <v>1.6097692604698489E+19</v>
      </c>
      <c r="H26" s="7">
        <v>7.4228250000000002E-14</v>
      </c>
      <c r="I26" s="7">
        <f>Blanks!$G$4</f>
        <v>1.6929000000000002E-15</v>
      </c>
      <c r="J26" s="7">
        <f t="shared" si="1"/>
        <v>7.2535350000000004E-14</v>
      </c>
      <c r="K26" s="8">
        <f t="shared" si="2"/>
        <v>1167651.7672742165</v>
      </c>
      <c r="L26" s="9">
        <f t="shared" si="3"/>
        <v>149467.0789255407</v>
      </c>
      <c r="M26" s="7">
        <v>1.6581300000000002E-15</v>
      </c>
      <c r="N26" s="7">
        <f>Blanks!$G$5</f>
        <v>1.0902525905724784E-15</v>
      </c>
      <c r="O26" s="7">
        <f t="shared" si="4"/>
        <v>1.9844510092592363E-15</v>
      </c>
      <c r="P26" s="7">
        <f t="shared" si="5"/>
        <v>31945.082336138861</v>
      </c>
      <c r="Q26" s="9">
        <f t="shared" si="6"/>
        <v>4089.1799050369123</v>
      </c>
    </row>
    <row r="27" spans="1:17" ht="14" x14ac:dyDescent="0.2">
      <c r="A27" s="19" t="s">
        <v>53</v>
      </c>
      <c r="B27" s="20">
        <v>646</v>
      </c>
      <c r="C27" s="29">
        <v>43420</v>
      </c>
      <c r="D27" s="21">
        <v>10.4209</v>
      </c>
      <c r="E27" s="21">
        <v>0.83860000000000001</v>
      </c>
      <c r="F27" s="20">
        <v>291</v>
      </c>
      <c r="G27" s="6">
        <f t="shared" si="0"/>
        <v>1.6113063998925943E+19</v>
      </c>
      <c r="H27" s="7">
        <v>8.8063574999999999E-14</v>
      </c>
      <c r="I27" s="7">
        <f>Blanks!$G$4</f>
        <v>1.6929000000000002E-15</v>
      </c>
      <c r="J27" s="7">
        <f t="shared" si="1"/>
        <v>8.6370675E-14</v>
      </c>
      <c r="K27" s="8">
        <f t="shared" si="2"/>
        <v>1391696.213905433</v>
      </c>
      <c r="L27" s="9">
        <f t="shared" si="3"/>
        <v>133548.56239916256</v>
      </c>
      <c r="M27" s="7">
        <v>1.771275E-15</v>
      </c>
      <c r="N27" s="7">
        <f>Blanks!$G$5</f>
        <v>1.0902525905724784E-15</v>
      </c>
      <c r="O27" s="7">
        <f t="shared" si="4"/>
        <v>2.0799196707745712E-15</v>
      </c>
      <c r="P27" s="7">
        <f t="shared" si="5"/>
        <v>33513.878767815644</v>
      </c>
      <c r="Q27" s="9">
        <f t="shared" si="6"/>
        <v>3216.0253690003401</v>
      </c>
    </row>
    <row r="28" spans="1:17" ht="14" x14ac:dyDescent="0.2">
      <c r="A28" s="19" t="s">
        <v>54</v>
      </c>
      <c r="B28" s="20">
        <v>646</v>
      </c>
      <c r="C28" s="29">
        <v>43420</v>
      </c>
      <c r="D28" s="21">
        <v>10.4503</v>
      </c>
      <c r="E28" s="21">
        <v>0.83930000000000005</v>
      </c>
      <c r="F28" s="20">
        <v>291</v>
      </c>
      <c r="G28" s="6">
        <f t="shared" si="0"/>
        <v>1.6126513968874961E+19</v>
      </c>
      <c r="H28" s="7">
        <v>2.7362907000000005E-13</v>
      </c>
      <c r="I28" s="7">
        <f>Blanks!$G$4</f>
        <v>1.6929000000000002E-15</v>
      </c>
      <c r="J28" s="7">
        <f t="shared" si="1"/>
        <v>2.7193617000000002E-13</v>
      </c>
      <c r="K28" s="8">
        <f t="shared" si="2"/>
        <v>4385382.4441473568</v>
      </c>
      <c r="L28" s="9">
        <f t="shared" si="3"/>
        <v>419641.77527414111</v>
      </c>
      <c r="M28" s="7">
        <v>5.1362700000000001E-15</v>
      </c>
      <c r="N28" s="7">
        <f>Blanks!$G$5</f>
        <v>1.0902525905724784E-15</v>
      </c>
      <c r="O28" s="7">
        <f t="shared" si="4"/>
        <v>5.2507066404580256E-15</v>
      </c>
      <c r="P28" s="7">
        <f t="shared" si="5"/>
        <v>84675.593983810861</v>
      </c>
      <c r="Q28" s="9">
        <f t="shared" si="6"/>
        <v>8102.6950406984352</v>
      </c>
    </row>
    <row r="29" spans="1:17" ht="14" x14ac:dyDescent="0.2">
      <c r="A29" s="19" t="s">
        <v>55</v>
      </c>
      <c r="B29" s="20">
        <v>646</v>
      </c>
      <c r="C29" s="29">
        <v>43420</v>
      </c>
      <c r="D29" s="21">
        <v>20.027799999999999</v>
      </c>
      <c r="E29" s="21">
        <v>0.83530000000000004</v>
      </c>
      <c r="F29" s="20">
        <v>291</v>
      </c>
      <c r="G29" s="6">
        <f t="shared" si="0"/>
        <v>1.6049656997737703E+19</v>
      </c>
      <c r="H29" s="7">
        <v>6.4634921999999998E-13</v>
      </c>
      <c r="I29" s="7">
        <f>Blanks!$G$4</f>
        <v>1.6929000000000002E-15</v>
      </c>
      <c r="J29" s="7">
        <f t="shared" si="1"/>
        <v>6.4465631999999996E-13</v>
      </c>
      <c r="K29" s="8">
        <f t="shared" si="2"/>
        <v>10346512.817423835</v>
      </c>
      <c r="L29" s="9">
        <f t="shared" si="3"/>
        <v>516607.5563678405</v>
      </c>
      <c r="M29" s="7">
        <v>1.2055785E-14</v>
      </c>
      <c r="N29" s="7">
        <f>Blanks!$G$5</f>
        <v>1.0902525905724784E-15</v>
      </c>
      <c r="O29" s="7">
        <f t="shared" si="4"/>
        <v>1.2104982555851743E-14</v>
      </c>
      <c r="P29" s="7">
        <f t="shared" si="5"/>
        <v>194280.81798501874</v>
      </c>
      <c r="Q29" s="9">
        <f t="shared" si="6"/>
        <v>9700.5571248473989</v>
      </c>
    </row>
    <row r="30" spans="1:17" ht="14" x14ac:dyDescent="0.2">
      <c r="A30" s="19" t="s">
        <v>56</v>
      </c>
      <c r="B30" s="20">
        <v>646</v>
      </c>
      <c r="C30" s="29">
        <v>43420</v>
      </c>
      <c r="D30" s="21">
        <v>16.596699999999998</v>
      </c>
      <c r="E30" s="21">
        <v>0.83360000000000001</v>
      </c>
      <c r="F30" s="20">
        <v>291</v>
      </c>
      <c r="G30" s="6">
        <f>(E30*$D$6*F30)/($D$5*10^6*$D$4)</f>
        <v>1.6016992785004368E+19</v>
      </c>
      <c r="H30" s="7">
        <v>5.0153815500000009E-13</v>
      </c>
      <c r="I30" s="7">
        <f>Blanks!$G$4</f>
        <v>1.6929000000000002E-15</v>
      </c>
      <c r="J30" s="7">
        <f t="shared" si="1"/>
        <v>4.9984525500000006E-13</v>
      </c>
      <c r="K30" s="8">
        <f t="shared" si="2"/>
        <v>8006017.8429536698</v>
      </c>
      <c r="L30" s="9">
        <f t="shared" si="3"/>
        <v>482386.12754063582</v>
      </c>
      <c r="M30" s="7">
        <v>9.3916050000000013E-15</v>
      </c>
      <c r="N30" s="7">
        <f>Blanks!$G$5</f>
        <v>1.0902525905724784E-15</v>
      </c>
      <c r="O30" s="7">
        <f t="shared" si="4"/>
        <v>9.4546758372392132E-15</v>
      </c>
      <c r="P30" s="7">
        <f t="shared" si="5"/>
        <v>151435.47466961562</v>
      </c>
      <c r="Q30" s="9">
        <f t="shared" si="6"/>
        <v>9124.4328492782079</v>
      </c>
    </row>
    <row r="31" spans="1:17" ht="14" x14ac:dyDescent="0.2">
      <c r="G31" s="6"/>
      <c r="H31" s="10"/>
      <c r="I31" s="10"/>
      <c r="J31" s="10"/>
      <c r="K31" s="16"/>
      <c r="L31" s="17"/>
    </row>
    <row r="32" spans="1:17" ht="14" x14ac:dyDescent="0.2">
      <c r="C32" s="29"/>
      <c r="E32" s="32"/>
      <c r="F32" s="20"/>
      <c r="G32" s="6"/>
      <c r="H32" s="28"/>
      <c r="I32" s="28"/>
      <c r="J32" s="10"/>
      <c r="K32" s="16"/>
      <c r="L32" s="16"/>
    </row>
    <row r="33" spans="3:12" ht="14" x14ac:dyDescent="0.2">
      <c r="C33" s="29"/>
      <c r="E33" s="32"/>
      <c r="F33" s="20"/>
      <c r="G33" s="6"/>
      <c r="H33" s="28"/>
      <c r="I33" s="28"/>
      <c r="J33" s="10"/>
      <c r="K33" s="16"/>
      <c r="L33" s="16"/>
    </row>
    <row r="34" spans="3:12" ht="14" x14ac:dyDescent="0.2">
      <c r="H34" s="7"/>
      <c r="I34" s="7"/>
      <c r="J34" s="7"/>
      <c r="K34" s="16"/>
      <c r="L34" s="17"/>
    </row>
    <row r="35" spans="3:12" ht="14" x14ac:dyDescent="0.2">
      <c r="H35" s="7"/>
      <c r="I35" s="7"/>
      <c r="J35" s="7"/>
      <c r="K35" s="16"/>
      <c r="L35" s="16"/>
    </row>
    <row r="36" spans="3:12" ht="14" x14ac:dyDescent="0.2">
      <c r="H36" s="7"/>
      <c r="I36" s="7"/>
      <c r="J36" s="7"/>
      <c r="K36" s="16"/>
      <c r="L36" s="16"/>
    </row>
    <row r="37" spans="3:12" ht="14" x14ac:dyDescent="0.2">
      <c r="H37" s="7"/>
      <c r="I37" s="7"/>
      <c r="J37" s="7"/>
    </row>
  </sheetData>
  <mergeCells count="4">
    <mergeCell ref="D9:G9"/>
    <mergeCell ref="A3:D3"/>
    <mergeCell ref="H9:L9"/>
    <mergeCell ref="M9:Q9"/>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3"/>
  <sheetViews>
    <sheetView workbookViewId="0">
      <selection activeCell="I2" sqref="I2"/>
    </sheetView>
  </sheetViews>
  <sheetFormatPr baseColWidth="10" defaultRowHeight="13" x14ac:dyDescent="0.15"/>
  <cols>
    <col min="1" max="1" width="9.1640625" style="22" bestFit="1" customWidth="1"/>
    <col min="2" max="2" width="8" style="22" customWidth="1"/>
    <col min="3" max="3" width="9.1640625" style="22" customWidth="1"/>
    <col min="4" max="4" width="8.83203125" style="22" customWidth="1"/>
    <col min="5" max="5" width="10.83203125" style="22"/>
    <col min="6" max="6" width="11.1640625" style="22" customWidth="1"/>
    <col min="7" max="8" width="10.6640625" style="22" bestFit="1" customWidth="1"/>
    <col min="9" max="9" width="11.5" style="22" bestFit="1" customWidth="1"/>
    <col min="10" max="10" width="11.83203125" style="22" customWidth="1"/>
    <col min="11" max="16384" width="10.83203125" style="22"/>
  </cols>
  <sheetData>
    <row r="1" spans="1:10" ht="72" x14ac:dyDescent="0.15">
      <c r="A1" s="3" t="s">
        <v>0</v>
      </c>
      <c r="B1" s="3" t="s">
        <v>3</v>
      </c>
      <c r="C1" s="3" t="s">
        <v>27</v>
      </c>
      <c r="D1" s="3" t="s">
        <v>28</v>
      </c>
      <c r="E1" s="5" t="s">
        <v>29</v>
      </c>
      <c r="F1" s="5" t="s">
        <v>30</v>
      </c>
      <c r="G1" s="5" t="s">
        <v>31</v>
      </c>
      <c r="H1" s="5" t="s">
        <v>32</v>
      </c>
      <c r="I1" s="5" t="s">
        <v>33</v>
      </c>
      <c r="J1" s="5" t="s">
        <v>34</v>
      </c>
    </row>
    <row r="2" spans="1:10" x14ac:dyDescent="0.15">
      <c r="A2" s="19" t="s">
        <v>37</v>
      </c>
      <c r="B2" s="23">
        <v>20.673300000000001</v>
      </c>
      <c r="C2" s="24">
        <v>241.85780632411064</v>
      </c>
      <c r="D2" s="25" t="s">
        <v>59</v>
      </c>
      <c r="E2" s="26">
        <v>1.7181795000000001E-11</v>
      </c>
      <c r="F2" s="26">
        <v>1.0772743500000001E-13</v>
      </c>
      <c r="G2" s="26">
        <v>1.71801021E-11</v>
      </c>
      <c r="H2" s="26">
        <v>1.0773295179465973E-13</v>
      </c>
      <c r="I2" s="12">
        <v>13430334.841433331</v>
      </c>
      <c r="J2" s="12">
        <v>84218.918353126443</v>
      </c>
    </row>
    <row r="3" spans="1:10" x14ac:dyDescent="0.15">
      <c r="A3" s="19" t="s">
        <v>38</v>
      </c>
      <c r="B3" s="23">
        <v>21.941099999999999</v>
      </c>
      <c r="C3" s="24">
        <v>241.9153162055336</v>
      </c>
      <c r="D3" s="25" t="s">
        <v>61</v>
      </c>
      <c r="E3" s="26">
        <v>1.8341160750000001E-11</v>
      </c>
      <c r="F3" s="26">
        <v>1.1534235000000001E-13</v>
      </c>
      <c r="G3" s="26">
        <v>1.833946785E-11</v>
      </c>
      <c r="H3" s="26">
        <v>1.153475025920967E-13</v>
      </c>
      <c r="I3" s="12">
        <v>13511466.719552269</v>
      </c>
      <c r="J3" s="12">
        <v>84981.415775190209</v>
      </c>
    </row>
    <row r="4" spans="1:10" x14ac:dyDescent="0.15">
      <c r="A4" s="19" t="s">
        <v>39</v>
      </c>
      <c r="B4" s="23">
        <v>21.8446</v>
      </c>
      <c r="C4" s="24">
        <v>241.74278656126484</v>
      </c>
      <c r="D4" s="25" t="s">
        <v>62</v>
      </c>
      <c r="E4" s="26">
        <v>1.74005097E-11</v>
      </c>
      <c r="F4" s="26">
        <v>1.0870185000000001E-13</v>
      </c>
      <c r="G4" s="26">
        <v>1.7398816799999998E-11</v>
      </c>
      <c r="H4" s="26">
        <v>1.087073173440213E-13</v>
      </c>
      <c r="I4" s="12">
        <v>12865893.140332775</v>
      </c>
      <c r="J4" s="12">
        <v>80385.73798423016</v>
      </c>
    </row>
    <row r="5" spans="1:10" x14ac:dyDescent="0.15">
      <c r="A5" s="19" t="s">
        <v>40</v>
      </c>
      <c r="B5" s="23">
        <v>12.755100000000001</v>
      </c>
      <c r="C5" s="24">
        <v>241.68527667984191</v>
      </c>
      <c r="D5" s="25" t="s">
        <v>63</v>
      </c>
      <c r="E5" s="26">
        <v>9.1568305499999998E-12</v>
      </c>
      <c r="F5" s="26">
        <v>5.5389465000000006E-14</v>
      </c>
      <c r="G5" s="26">
        <v>9.15513765E-12</v>
      </c>
      <c r="H5" s="26">
        <v>5.5400193895847293E-14</v>
      </c>
      <c r="I5" s="12">
        <v>11591563.064557329</v>
      </c>
      <c r="J5" s="12">
        <v>70143.657679731099</v>
      </c>
    </row>
    <row r="6" spans="1:10" x14ac:dyDescent="0.15">
      <c r="A6" s="19" t="s">
        <v>41</v>
      </c>
      <c r="B6" s="23">
        <v>18.823599999999999</v>
      </c>
      <c r="C6" s="24">
        <v>241.45523715415021</v>
      </c>
      <c r="D6" s="25" t="s">
        <v>64</v>
      </c>
      <c r="E6" s="26">
        <v>7.74639975E-12</v>
      </c>
      <c r="F6" s="26">
        <v>6.9242175000000009E-14</v>
      </c>
      <c r="G6" s="26">
        <v>7.7447068500000002E-12</v>
      </c>
      <c r="H6" s="26">
        <v>6.9250757753557301E-14</v>
      </c>
      <c r="I6" s="12">
        <v>6638190.7112587551</v>
      </c>
      <c r="J6" s="12">
        <v>59356.634895392359</v>
      </c>
    </row>
    <row r="7" spans="1:10" x14ac:dyDescent="0.15">
      <c r="A7" s="19" t="s">
        <v>42</v>
      </c>
      <c r="B7" s="23">
        <v>12.6866</v>
      </c>
      <c r="C7" s="24">
        <v>240.99515810276679</v>
      </c>
      <c r="D7" s="25" t="s">
        <v>65</v>
      </c>
      <c r="E7" s="26">
        <v>3.3461878500000003E-12</v>
      </c>
      <c r="F7" s="26">
        <v>4.1132624999999998E-14</v>
      </c>
      <c r="G7" s="26">
        <v>3.3444949500000005E-12</v>
      </c>
      <c r="H7" s="26">
        <v>4.1147071464466032E-14</v>
      </c>
      <c r="I7" s="12">
        <v>4245261.1577928299</v>
      </c>
      <c r="J7" s="12">
        <v>52229.130812418589</v>
      </c>
    </row>
    <row r="8" spans="1:10" x14ac:dyDescent="0.15">
      <c r="A8" s="19" t="s">
        <v>43</v>
      </c>
      <c r="B8" s="23">
        <v>1.8133999999999999</v>
      </c>
      <c r="C8" s="24">
        <v>241.74278656126484</v>
      </c>
      <c r="D8" s="25" t="s">
        <v>66</v>
      </c>
      <c r="E8" s="26">
        <v>8.0486850000000005E-14</v>
      </c>
      <c r="F8" s="26">
        <v>2.0138100000000003E-15</v>
      </c>
      <c r="G8" s="26">
        <v>7.8793950000000006E-14</v>
      </c>
      <c r="H8" s="26">
        <v>2.2899959448326543E-15</v>
      </c>
      <c r="I8" s="12">
        <v>701881.15576109209</v>
      </c>
      <c r="J8" s="12">
        <v>20398.837733701097</v>
      </c>
    </row>
    <row r="9" spans="1:10" x14ac:dyDescent="0.15">
      <c r="A9" s="19" t="s">
        <v>44</v>
      </c>
      <c r="B9" s="23">
        <v>2.2930999999999999</v>
      </c>
      <c r="C9" s="24">
        <v>241.74278656126484</v>
      </c>
      <c r="D9" s="25" t="s">
        <v>67</v>
      </c>
      <c r="E9" s="26">
        <v>8.221167E-14</v>
      </c>
      <c r="F9" s="26">
        <v>1.60284E-15</v>
      </c>
      <c r="G9" s="26">
        <v>8.0518770000000001E-14</v>
      </c>
      <c r="H9" s="26">
        <v>1.9384908503395111E-15</v>
      </c>
      <c r="I9" s="12">
        <v>567202.92147542373</v>
      </c>
      <c r="J9" s="12">
        <v>13655.420637522768</v>
      </c>
    </row>
    <row r="10" spans="1:10" x14ac:dyDescent="0.15">
      <c r="A10" s="19" t="s">
        <v>45</v>
      </c>
      <c r="B10" s="23">
        <v>2.5156000000000001</v>
      </c>
      <c r="C10" s="24">
        <v>240.4775691699605</v>
      </c>
      <c r="D10" s="25" t="s">
        <v>68</v>
      </c>
      <c r="E10" s="26">
        <v>9.0575849999999994E-14</v>
      </c>
      <c r="F10" s="26">
        <v>1.7721300000000003E-15</v>
      </c>
      <c r="G10" s="26">
        <v>8.8882949999999995E-14</v>
      </c>
      <c r="H10" s="26">
        <v>2.0806478433771538E-15</v>
      </c>
      <c r="I10" s="12">
        <v>567756.66999036272</v>
      </c>
      <c r="J10" s="12">
        <v>13290.531997176542</v>
      </c>
    </row>
    <row r="11" spans="1:10" x14ac:dyDescent="0.15">
      <c r="A11" s="19" t="s">
        <v>46</v>
      </c>
      <c r="B11" s="23">
        <v>1.5450999999999999</v>
      </c>
      <c r="C11" s="24">
        <v>240.50632411067193</v>
      </c>
      <c r="D11" s="25" t="s">
        <v>69</v>
      </c>
      <c r="E11" s="26">
        <v>1.4119754999999999E-13</v>
      </c>
      <c r="F11" s="26">
        <v>2.6225700000000003E-15</v>
      </c>
      <c r="G11" s="26">
        <v>1.3950464999999999E-13</v>
      </c>
      <c r="H11" s="26">
        <v>2.8401626918453108E-15</v>
      </c>
      <c r="I11" s="12">
        <v>1451006.605349527</v>
      </c>
      <c r="J11" s="12">
        <v>29540.91369810855</v>
      </c>
    </row>
    <row r="12" spans="1:10" x14ac:dyDescent="0.15">
      <c r="A12" s="19" t="s">
        <v>47</v>
      </c>
      <c r="B12" s="23">
        <v>11.105700000000001</v>
      </c>
      <c r="C12" s="24">
        <v>241.5990118577075</v>
      </c>
      <c r="D12" s="25" t="s">
        <v>70</v>
      </c>
      <c r="E12" s="26">
        <v>7.5672687000000002E-13</v>
      </c>
      <c r="F12" s="26">
        <v>6.7203E-15</v>
      </c>
      <c r="G12" s="26">
        <v>7.5503396999999999E-13</v>
      </c>
      <c r="H12" s="26">
        <v>6.8081629534882609E-15</v>
      </c>
      <c r="I12" s="12">
        <v>1097555.5372096403</v>
      </c>
      <c r="J12" s="12">
        <v>9896.689744736359</v>
      </c>
    </row>
    <row r="13" spans="1:10" x14ac:dyDescent="0.15">
      <c r="A13" s="19" t="s">
        <v>48</v>
      </c>
      <c r="B13" s="23">
        <v>5.7660999999999998</v>
      </c>
      <c r="C13" s="24">
        <v>242.05909090909091</v>
      </c>
      <c r="D13" s="25" t="s">
        <v>71</v>
      </c>
      <c r="E13" s="26">
        <v>3.1299298500000005E-13</v>
      </c>
      <c r="F13" s="26">
        <v>5.8057350000000005E-15</v>
      </c>
      <c r="G13" s="26">
        <v>3.1130008500000003E-13</v>
      </c>
      <c r="H13" s="26">
        <v>5.90721673899604E-15</v>
      </c>
      <c r="I13" s="12">
        <v>873231.24083772092</v>
      </c>
      <c r="J13" s="12">
        <v>16570.397669152153</v>
      </c>
    </row>
    <row r="14" spans="1:10" x14ac:dyDescent="0.15">
      <c r="A14" s="19" t="s">
        <v>49</v>
      </c>
      <c r="B14" s="23">
        <v>2.6553</v>
      </c>
      <c r="C14" s="24">
        <v>240.96640316205534</v>
      </c>
      <c r="D14" s="25" t="s">
        <v>73</v>
      </c>
      <c r="E14" s="26">
        <v>5.0042010000000005E-14</v>
      </c>
      <c r="F14" s="26">
        <v>1.2645450000000001E-15</v>
      </c>
      <c r="G14" s="26">
        <v>4.8349110000000006E-14</v>
      </c>
      <c r="H14" s="26">
        <v>1.6696480971375377E-15</v>
      </c>
      <c r="I14" s="12">
        <v>293185.2931112654</v>
      </c>
      <c r="J14" s="12">
        <v>10124.617945437578</v>
      </c>
    </row>
    <row r="15" spans="1:10" x14ac:dyDescent="0.15">
      <c r="A15" s="19" t="s">
        <v>50</v>
      </c>
      <c r="B15" s="23">
        <v>2.5859999999999999</v>
      </c>
      <c r="C15" s="24">
        <v>240.62134387351779</v>
      </c>
      <c r="D15" s="25" t="s">
        <v>74</v>
      </c>
      <c r="E15" s="26">
        <v>2.8257750000000002E-14</v>
      </c>
      <c r="F15" s="26">
        <v>9.5189999999999995E-16</v>
      </c>
      <c r="G15" s="26">
        <v>2.6564850000000003E-14</v>
      </c>
      <c r="H15" s="26">
        <v>1.4473300664499443E-15</v>
      </c>
      <c r="I15" s="12">
        <v>165167.19486175399</v>
      </c>
      <c r="J15" s="12">
        <v>8998.787763326849</v>
      </c>
    </row>
    <row r="16" spans="1:10" x14ac:dyDescent="0.15">
      <c r="A16" s="19" t="s">
        <v>51</v>
      </c>
      <c r="B16" s="23">
        <v>5.2484000000000002</v>
      </c>
      <c r="C16" s="24">
        <v>241.13893280632411</v>
      </c>
      <c r="D16" s="25" t="s">
        <v>75</v>
      </c>
      <c r="E16" s="26">
        <v>4.0294725000000006E-14</v>
      </c>
      <c r="F16" s="26">
        <v>1.1283150000000001E-15</v>
      </c>
      <c r="G16" s="26">
        <v>3.8601825000000007E-14</v>
      </c>
      <c r="H16" s="26">
        <v>1.5689950447579496E-15</v>
      </c>
      <c r="I16" s="12">
        <v>118511.10370786134</v>
      </c>
      <c r="J16" s="12">
        <v>4816.957086003833</v>
      </c>
    </row>
    <row r="17" spans="1:10" x14ac:dyDescent="0.15">
      <c r="A17" s="19" t="s">
        <v>52</v>
      </c>
      <c r="B17" s="23">
        <v>7.8121</v>
      </c>
      <c r="C17" s="24">
        <v>240.90889328063241</v>
      </c>
      <c r="D17" s="25" t="s">
        <v>76</v>
      </c>
      <c r="E17" s="26">
        <v>7.4228250000000002E-14</v>
      </c>
      <c r="F17" s="26">
        <v>1.6581300000000002E-15</v>
      </c>
      <c r="G17" s="26">
        <v>7.2535350000000004E-14</v>
      </c>
      <c r="H17" s="26">
        <v>1.9844510092592363E-15</v>
      </c>
      <c r="I17" s="12">
        <v>149467.0789255407</v>
      </c>
      <c r="J17" s="12">
        <v>4089.1799050369123</v>
      </c>
    </row>
    <row r="18" spans="1:10" x14ac:dyDescent="0.15">
      <c r="A18" s="19" t="s">
        <v>53</v>
      </c>
      <c r="B18" s="23">
        <v>10.4209</v>
      </c>
      <c r="C18" s="24">
        <v>241.13893280632411</v>
      </c>
      <c r="D18" s="25" t="s">
        <v>77</v>
      </c>
      <c r="E18" s="26">
        <v>8.8063574999999999E-14</v>
      </c>
      <c r="F18" s="26">
        <v>1.771275E-15</v>
      </c>
      <c r="G18" s="26">
        <v>8.6370675E-14</v>
      </c>
      <c r="H18" s="26">
        <v>2.0799196707745712E-15</v>
      </c>
      <c r="I18" s="12">
        <v>133548.56239916256</v>
      </c>
      <c r="J18" s="12">
        <v>3216.0253690003401</v>
      </c>
    </row>
    <row r="19" spans="1:10" x14ac:dyDescent="0.15">
      <c r="A19" s="19" t="s">
        <v>54</v>
      </c>
      <c r="B19" s="23">
        <v>10.4503</v>
      </c>
      <c r="C19" s="24">
        <v>241.34021739130435</v>
      </c>
      <c r="D19" s="25" t="s">
        <v>78</v>
      </c>
      <c r="E19" s="26">
        <v>2.7362907000000005E-13</v>
      </c>
      <c r="F19" s="26">
        <v>5.1362700000000001E-15</v>
      </c>
      <c r="G19" s="26">
        <v>2.7193617000000002E-13</v>
      </c>
      <c r="H19" s="26">
        <v>5.2507066404580256E-15</v>
      </c>
      <c r="I19" s="12">
        <v>419641.77527414111</v>
      </c>
      <c r="J19" s="12">
        <v>8102.6950406984352</v>
      </c>
    </row>
    <row r="20" spans="1:10" x14ac:dyDescent="0.15">
      <c r="A20" s="19" t="s">
        <v>55</v>
      </c>
      <c r="B20" s="23">
        <v>20.027799999999999</v>
      </c>
      <c r="C20" s="24">
        <v>240.19001976284588</v>
      </c>
      <c r="D20" s="25" t="s">
        <v>79</v>
      </c>
      <c r="E20" s="26">
        <v>6.4634921999999998E-13</v>
      </c>
      <c r="F20" s="26">
        <v>1.2055785E-14</v>
      </c>
      <c r="G20" s="26">
        <v>6.4465631999999996E-13</v>
      </c>
      <c r="H20" s="26">
        <v>1.2104982555851743E-14</v>
      </c>
      <c r="I20" s="12">
        <v>516607.5563678405</v>
      </c>
      <c r="J20" s="12">
        <v>9700.5571248473989</v>
      </c>
    </row>
    <row r="21" spans="1:10" x14ac:dyDescent="0.15">
      <c r="A21" s="19" t="s">
        <v>56</v>
      </c>
      <c r="B21" s="23">
        <v>16.596699999999998</v>
      </c>
      <c r="C21" s="24">
        <v>239.70118577075098</v>
      </c>
      <c r="D21" s="25" t="s">
        <v>80</v>
      </c>
      <c r="E21" s="26">
        <v>5.0153815500000009E-13</v>
      </c>
      <c r="F21" s="26">
        <v>9.3916050000000013E-15</v>
      </c>
      <c r="G21" s="26">
        <v>4.9984525500000006E-13</v>
      </c>
      <c r="H21" s="26">
        <v>9.4546758372392132E-15</v>
      </c>
      <c r="I21" s="12">
        <v>482386.12754063582</v>
      </c>
      <c r="J21" s="12">
        <v>9124.4328492782079</v>
      </c>
    </row>
    <row r="22" spans="1:10" s="27" customFormat="1" ht="15" x14ac:dyDescent="0.2">
      <c r="A22" s="38" t="s">
        <v>57</v>
      </c>
      <c r="B22" s="38"/>
      <c r="C22" s="38"/>
      <c r="D22" s="38"/>
      <c r="E22" s="38"/>
      <c r="F22" s="38"/>
      <c r="G22" s="38"/>
      <c r="H22" s="38"/>
      <c r="I22" s="38"/>
      <c r="J22" s="38"/>
    </row>
    <row r="23" spans="1:10" s="27" customFormat="1" ht="29" customHeight="1" x14ac:dyDescent="0.2">
      <c r="A23" s="39" t="s">
        <v>58</v>
      </c>
      <c r="B23" s="39"/>
      <c r="C23" s="39"/>
      <c r="D23" s="39"/>
      <c r="E23" s="39"/>
      <c r="F23" s="39"/>
      <c r="G23" s="39"/>
      <c r="H23" s="39"/>
      <c r="I23" s="39"/>
      <c r="J23" s="39"/>
    </row>
  </sheetData>
  <mergeCells count="2">
    <mergeCell ref="A22:J22"/>
    <mergeCell ref="A23:J23"/>
  </mergeCell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CC469-8C29-3144-AE6C-9E9D0AB11ADD}">
  <dimension ref="A3:R41"/>
  <sheetViews>
    <sheetView tabSelected="1" topLeftCell="O4" workbookViewId="0">
      <selection activeCell="S21" sqref="S21"/>
    </sheetView>
  </sheetViews>
  <sheetFormatPr baseColWidth="10" defaultColWidth="16.83203125" defaultRowHeight="13" x14ac:dyDescent="0.15"/>
  <cols>
    <col min="1" max="1" width="10.5" style="2" customWidth="1"/>
    <col min="2" max="3" width="8.33203125" style="2" customWidth="1"/>
    <col min="4" max="4" width="10.5" style="2" bestFit="1" customWidth="1"/>
    <col min="5" max="5" width="10.83203125" style="2" customWidth="1"/>
    <col min="6" max="6" width="13.33203125" style="2" customWidth="1"/>
    <col min="7" max="7" width="14.5" style="2" customWidth="1"/>
    <col min="8" max="8" width="15.5" style="13" customWidth="1"/>
    <col min="9" max="11" width="11" style="13" customWidth="1"/>
    <col min="12" max="12" width="10.83203125" style="13" customWidth="1"/>
    <col min="13" max="13" width="14.1640625" style="13" customWidth="1"/>
    <col min="14" max="14" width="16.33203125" style="13" customWidth="1"/>
    <col min="15" max="15" width="16.83203125" style="13"/>
    <col min="16" max="16" width="15" style="2" customWidth="1"/>
    <col min="17" max="17" width="14.5" style="2" customWidth="1"/>
    <col min="18" max="16384" width="16.83203125" style="2"/>
  </cols>
  <sheetData>
    <row r="3" spans="1:18" x14ac:dyDescent="0.15">
      <c r="A3" s="35" t="s">
        <v>8</v>
      </c>
      <c r="B3" s="35"/>
      <c r="C3" s="35"/>
      <c r="D3" s="35"/>
    </row>
    <row r="4" spans="1:18" ht="15" x14ac:dyDescent="0.15">
      <c r="A4" s="15" t="s">
        <v>6</v>
      </c>
      <c r="D4" s="2">
        <v>1.012</v>
      </c>
    </row>
    <row r="5" spans="1:18" x14ac:dyDescent="0.15">
      <c r="A5" s="15" t="s">
        <v>7</v>
      </c>
      <c r="D5" s="2">
        <v>9.0121819999999992</v>
      </c>
    </row>
    <row r="6" spans="1:18" x14ac:dyDescent="0.15">
      <c r="A6" s="15" t="s">
        <v>12</v>
      </c>
      <c r="D6" s="13">
        <v>6.0220000000000003E+23</v>
      </c>
    </row>
    <row r="9" spans="1:18" x14ac:dyDescent="0.15">
      <c r="A9" s="1"/>
      <c r="B9" s="1"/>
      <c r="C9" s="1"/>
      <c r="D9" s="34" t="s">
        <v>9</v>
      </c>
      <c r="E9" s="34"/>
      <c r="F9" s="34"/>
      <c r="G9" s="34"/>
      <c r="H9" s="36" t="s">
        <v>17</v>
      </c>
      <c r="I9" s="36"/>
      <c r="J9" s="36"/>
      <c r="K9" s="36"/>
      <c r="L9" s="36"/>
      <c r="M9" s="37" t="s">
        <v>18</v>
      </c>
      <c r="N9" s="37"/>
      <c r="O9" s="37"/>
      <c r="P9" s="37"/>
      <c r="Q9" s="37"/>
      <c r="R9" s="46" t="s">
        <v>36</v>
      </c>
    </row>
    <row r="10" spans="1:18" s="14" customFormat="1" ht="58" x14ac:dyDescent="0.15">
      <c r="A10" s="3" t="s">
        <v>0</v>
      </c>
      <c r="B10" s="3" t="s">
        <v>1</v>
      </c>
      <c r="C10" s="3" t="s">
        <v>2</v>
      </c>
      <c r="D10" s="3" t="s">
        <v>3</v>
      </c>
      <c r="E10" s="3" t="s">
        <v>4</v>
      </c>
      <c r="F10" s="3" t="s">
        <v>5</v>
      </c>
      <c r="G10" s="4" t="s">
        <v>15</v>
      </c>
      <c r="H10" s="5" t="s">
        <v>10</v>
      </c>
      <c r="I10" s="5" t="s">
        <v>87</v>
      </c>
      <c r="J10" s="5" t="s">
        <v>88</v>
      </c>
      <c r="K10" s="5" t="s">
        <v>89</v>
      </c>
      <c r="L10" s="5" t="s">
        <v>16</v>
      </c>
      <c r="M10" s="5" t="s">
        <v>19</v>
      </c>
      <c r="N10" s="5" t="s">
        <v>20</v>
      </c>
      <c r="O10" s="5" t="s">
        <v>21</v>
      </c>
      <c r="P10" s="5" t="s">
        <v>22</v>
      </c>
      <c r="Q10" s="5" t="s">
        <v>23</v>
      </c>
      <c r="R10" s="3" t="s">
        <v>90</v>
      </c>
    </row>
    <row r="11" spans="1:18" s="11" customFormat="1" ht="14" x14ac:dyDescent="0.2">
      <c r="A11" s="19" t="s">
        <v>37</v>
      </c>
      <c r="B11" s="20">
        <v>645</v>
      </c>
      <c r="C11" s="29">
        <v>43420</v>
      </c>
      <c r="D11" s="21">
        <v>20.673300000000001</v>
      </c>
      <c r="E11" s="21">
        <v>0.84109999999999996</v>
      </c>
      <c r="F11" s="20">
        <v>291</v>
      </c>
      <c r="G11" s="6">
        <f>(E11*$D$6*F11)/($D$5*10^6*$D$4)</f>
        <v>1.6161099605886726E+19</v>
      </c>
      <c r="H11" s="7">
        <v>1.7181795000000001E-11</v>
      </c>
      <c r="I11" s="8">
        <f>H11*G11</f>
        <v>277676700.40292656</v>
      </c>
      <c r="J11" s="8">
        <f>$I$21</f>
        <v>14937.331417268659</v>
      </c>
      <c r="K11" s="8">
        <f>I11-J11</f>
        <v>277661763.0715093</v>
      </c>
      <c r="L11" s="9">
        <f>K11/D11</f>
        <v>13430935.703129606</v>
      </c>
      <c r="M11" s="7">
        <v>1.07727435E-13</v>
      </c>
      <c r="N11" s="7">
        <f>Blanks!$G$5</f>
        <v>1.0902525905724784E-15</v>
      </c>
      <c r="O11" s="7">
        <f>SQRT(M11^2+N11^2)</f>
        <v>1.0773295179465972E-13</v>
      </c>
      <c r="P11" s="7">
        <f t="shared" ref="P11:P20" si="0">O11*G11</f>
        <v>1741082.9647896888</v>
      </c>
      <c r="Q11" s="9">
        <f t="shared" ref="Q11:Q20" si="1">P11/D11</f>
        <v>84218.918353126428</v>
      </c>
      <c r="R11" s="45">
        <f>$I$21/I11*100</f>
        <v>5.3793967573057587E-3</v>
      </c>
    </row>
    <row r="12" spans="1:18" s="11" customFormat="1" ht="14" x14ac:dyDescent="0.2">
      <c r="A12" s="19" t="s">
        <v>38</v>
      </c>
      <c r="B12" s="20">
        <v>645</v>
      </c>
      <c r="C12" s="29">
        <v>43420</v>
      </c>
      <c r="D12" s="21">
        <v>21.941099999999999</v>
      </c>
      <c r="E12" s="21">
        <v>0.84130000000000005</v>
      </c>
      <c r="F12" s="20">
        <v>291</v>
      </c>
      <c r="G12" s="6">
        <f t="shared" ref="G12:G32" si="2">(E12*$D$6*F12)/($D$5*10^6*$D$4)</f>
        <v>1.616494245444359E+19</v>
      </c>
      <c r="H12" s="7">
        <v>1.8341160750000001E-11</v>
      </c>
      <c r="I12" s="8">
        <f t="shared" ref="I12:I32" si="3">H12*G12</f>
        <v>296483808.07144946</v>
      </c>
      <c r="J12" s="8">
        <f t="shared" ref="J12:J20" si="4">$I$21</f>
        <v>14937.331417268659</v>
      </c>
      <c r="K12" s="8">
        <f t="shared" ref="K12:K31" si="5">I12-J12</f>
        <v>296468870.7400322</v>
      </c>
      <c r="L12" s="9">
        <f t="shared" ref="L12:L31" si="6">K12/D12</f>
        <v>13512033.158776551</v>
      </c>
      <c r="M12" s="7">
        <v>1.1534235000000001E-13</v>
      </c>
      <c r="N12" s="7">
        <f>Blanks!$G$5</f>
        <v>1.0902525905724784E-15</v>
      </c>
      <c r="O12" s="7">
        <f>SQRT(M12^2+N12^2)</f>
        <v>1.153475025920967E-13</v>
      </c>
      <c r="P12" s="7">
        <f t="shared" si="0"/>
        <v>1864585.7416650259</v>
      </c>
      <c r="Q12" s="9">
        <f t="shared" si="1"/>
        <v>84981.415775190209</v>
      </c>
      <c r="R12" s="45">
        <f>$I$21/I12*100</f>
        <v>5.0381609418848668E-3</v>
      </c>
    </row>
    <row r="13" spans="1:18" ht="14" x14ac:dyDescent="0.2">
      <c r="A13" s="19" t="s">
        <v>39</v>
      </c>
      <c r="B13" s="20">
        <v>645</v>
      </c>
      <c r="C13" s="29">
        <v>43420</v>
      </c>
      <c r="D13" s="21">
        <v>21.8446</v>
      </c>
      <c r="E13" s="21">
        <v>0.8407</v>
      </c>
      <c r="F13" s="20">
        <v>291</v>
      </c>
      <c r="G13" s="6">
        <f t="shared" si="2"/>
        <v>1.6153413908772999E+19</v>
      </c>
      <c r="H13" s="7">
        <v>1.74005097E-11</v>
      </c>
      <c r="I13" s="8">
        <f t="shared" si="3"/>
        <v>281077635.40771949</v>
      </c>
      <c r="J13" s="8">
        <f t="shared" si="4"/>
        <v>14937.331417268659</v>
      </c>
      <c r="K13" s="8">
        <f t="shared" si="5"/>
        <v>281062698.07630223</v>
      </c>
      <c r="L13" s="9">
        <f t="shared" si="6"/>
        <v>12866461.188408222</v>
      </c>
      <c r="M13" s="7">
        <v>1.0870185000000001E-13</v>
      </c>
      <c r="N13" s="7">
        <f>Blanks!$G$5</f>
        <v>1.0902525905724784E-15</v>
      </c>
      <c r="O13" s="7">
        <f t="shared" ref="O13:O31" si="7">SQRT(M13^2+N13^2)</f>
        <v>1.087073173440213E-13</v>
      </c>
      <c r="P13" s="7">
        <f t="shared" si="0"/>
        <v>1755994.291970314</v>
      </c>
      <c r="Q13" s="9">
        <f t="shared" si="1"/>
        <v>80385.73798423016</v>
      </c>
      <c r="R13" s="45">
        <f>$I$21/I13*100</f>
        <v>5.3143080542858521E-3</v>
      </c>
    </row>
    <row r="14" spans="1:18" ht="14" x14ac:dyDescent="0.2">
      <c r="A14" s="19" t="s">
        <v>40</v>
      </c>
      <c r="B14" s="20">
        <v>645</v>
      </c>
      <c r="C14" s="29">
        <v>43420</v>
      </c>
      <c r="D14" s="21">
        <v>12.755100000000001</v>
      </c>
      <c r="E14" s="21">
        <v>0.84050000000000002</v>
      </c>
      <c r="F14" s="20">
        <v>291</v>
      </c>
      <c r="G14" s="6">
        <f>(E14*$D$6*F14)/($D$5*10^6*$D$4)</f>
        <v>1.6149571060216138E+19</v>
      </c>
      <c r="H14" s="7">
        <v>9.1568305499999998E-12</v>
      </c>
      <c r="I14" s="8">
        <f t="shared" si="3"/>
        <v>147878885.65358302</v>
      </c>
      <c r="J14" s="8">
        <f t="shared" si="4"/>
        <v>14937.331417268659</v>
      </c>
      <c r="K14" s="8">
        <f t="shared" si="5"/>
        <v>147863948.32216576</v>
      </c>
      <c r="L14" s="9">
        <f t="shared" si="6"/>
        <v>11592535.403263459</v>
      </c>
      <c r="M14" s="7">
        <v>5.5389465000000006E-14</v>
      </c>
      <c r="N14" s="7">
        <f>Blanks!$G$5</f>
        <v>1.0902525905724784E-15</v>
      </c>
      <c r="O14" s="7">
        <f t="shared" si="7"/>
        <v>5.5400193895847293E-14</v>
      </c>
      <c r="P14" s="7">
        <f t="shared" si="0"/>
        <v>894689.36807073816</v>
      </c>
      <c r="Q14" s="9">
        <f t="shared" si="1"/>
        <v>70143.657679731099</v>
      </c>
      <c r="R14" s="45">
        <f>$I$21/I14*100</f>
        <v>1.0101057599433388E-2</v>
      </c>
    </row>
    <row r="15" spans="1:18" ht="14" x14ac:dyDescent="0.2">
      <c r="A15" s="19" t="s">
        <v>41</v>
      </c>
      <c r="B15" s="20">
        <v>645</v>
      </c>
      <c r="C15" s="29">
        <v>43420</v>
      </c>
      <c r="D15" s="21">
        <v>18.823599999999999</v>
      </c>
      <c r="E15" s="21">
        <v>0.8397</v>
      </c>
      <c r="F15" s="20">
        <v>291</v>
      </c>
      <c r="G15" s="6">
        <f t="shared" si="2"/>
        <v>1.6134199665988686E+19</v>
      </c>
      <c r="H15" s="7">
        <v>7.74639975E-12</v>
      </c>
      <c r="I15" s="8">
        <f t="shared" si="3"/>
        <v>124981960.25906484</v>
      </c>
      <c r="J15" s="8">
        <f t="shared" si="4"/>
        <v>14937.331417268659</v>
      </c>
      <c r="K15" s="8">
        <f t="shared" si="5"/>
        <v>124967022.92764758</v>
      </c>
      <c r="L15" s="9">
        <f t="shared" si="6"/>
        <v>6638848.1973505374</v>
      </c>
      <c r="M15" s="7">
        <v>6.9242175000000009E-14</v>
      </c>
      <c r="N15" s="7">
        <f>Blanks!$G$5</f>
        <v>1.0902525905724784E-15</v>
      </c>
      <c r="O15" s="7">
        <f t="shared" si="7"/>
        <v>6.9250757753557301E-14</v>
      </c>
      <c r="P15" s="7">
        <f t="shared" si="0"/>
        <v>1117305.5526169075</v>
      </c>
      <c r="Q15" s="9">
        <f t="shared" si="1"/>
        <v>59356.634895392359</v>
      </c>
      <c r="R15" s="45">
        <f>$I$21/I15*100</f>
        <v>1.1951589962508422E-2</v>
      </c>
    </row>
    <row r="16" spans="1:18" s="11" customFormat="1" ht="14" x14ac:dyDescent="0.2">
      <c r="A16" s="19" t="s">
        <v>42</v>
      </c>
      <c r="B16" s="20">
        <v>645</v>
      </c>
      <c r="C16" s="29">
        <v>43420</v>
      </c>
      <c r="D16" s="21">
        <v>12.6866</v>
      </c>
      <c r="E16" s="21">
        <v>0.83809999999999996</v>
      </c>
      <c r="F16" s="20">
        <v>291</v>
      </c>
      <c r="G16" s="6">
        <f t="shared" si="2"/>
        <v>1.6103456877533784E+19</v>
      </c>
      <c r="H16" s="7">
        <v>3.3461878500000003E-12</v>
      </c>
      <c r="I16" s="8">
        <f t="shared" si="3"/>
        <v>53885191.746602491</v>
      </c>
      <c r="J16" s="8">
        <f t="shared" si="4"/>
        <v>14937.331417268659</v>
      </c>
      <c r="K16" s="8">
        <f t="shared" si="5"/>
        <v>53870254.415185221</v>
      </c>
      <c r="L16" s="9">
        <f t="shared" si="6"/>
        <v>4246232.5930655356</v>
      </c>
      <c r="M16" s="7">
        <v>4.1132624999999998E-14</v>
      </c>
      <c r="N16" s="7">
        <f>Blanks!$G$5</f>
        <v>1.0902525905724784E-15</v>
      </c>
      <c r="O16" s="7">
        <f t="shared" si="7"/>
        <v>4.1147071464466032E-14</v>
      </c>
      <c r="P16" s="7">
        <f t="shared" si="0"/>
        <v>662610.09096482967</v>
      </c>
      <c r="Q16" s="9">
        <f t="shared" si="1"/>
        <v>52229.130812418589</v>
      </c>
      <c r="R16" s="45">
        <f>$I$21/I16*100</f>
        <v>2.7720661155874002E-2</v>
      </c>
    </row>
    <row r="17" spans="1:18" ht="14" x14ac:dyDescent="0.2">
      <c r="A17" s="19" t="s">
        <v>43</v>
      </c>
      <c r="B17" s="20">
        <v>645</v>
      </c>
      <c r="C17" s="29">
        <v>43420</v>
      </c>
      <c r="D17" s="21">
        <v>1.8133999999999999</v>
      </c>
      <c r="E17" s="21">
        <v>0.8407</v>
      </c>
      <c r="F17" s="20">
        <v>291</v>
      </c>
      <c r="G17" s="6">
        <f t="shared" si="2"/>
        <v>1.6153413908772999E+19</v>
      </c>
      <c r="H17" s="7">
        <v>8.0486850000000005E-14</v>
      </c>
      <c r="I17" s="8">
        <f t="shared" si="3"/>
        <v>1300137.4022633261</v>
      </c>
      <c r="J17" s="8">
        <f t="shared" si="4"/>
        <v>14937.331417268659</v>
      </c>
      <c r="K17" s="8">
        <f t="shared" si="5"/>
        <v>1285200.0708460575</v>
      </c>
      <c r="L17" s="9">
        <f t="shared" si="6"/>
        <v>708723.98304072872</v>
      </c>
      <c r="M17" s="7">
        <v>2.0138100000000003E-15</v>
      </c>
      <c r="N17" s="7">
        <f>Blanks!$G$5</f>
        <v>1.0902525905724784E-15</v>
      </c>
      <c r="O17" s="7">
        <f t="shared" si="7"/>
        <v>2.2899959448326543E-15</v>
      </c>
      <c r="P17" s="7">
        <f t="shared" si="0"/>
        <v>36991.252346293564</v>
      </c>
      <c r="Q17" s="9">
        <f t="shared" si="1"/>
        <v>20398.837733701097</v>
      </c>
      <c r="R17" s="45">
        <f>$I$21/I17*100</f>
        <v>1.1489040613142283</v>
      </c>
    </row>
    <row r="18" spans="1:18" ht="14" x14ac:dyDescent="0.2">
      <c r="A18" s="19" t="s">
        <v>44</v>
      </c>
      <c r="B18" s="20">
        <v>645</v>
      </c>
      <c r="C18" s="29">
        <v>43420</v>
      </c>
      <c r="D18" s="21">
        <v>2.2930999999999999</v>
      </c>
      <c r="E18" s="21">
        <v>0.8407</v>
      </c>
      <c r="F18" s="20">
        <v>291</v>
      </c>
      <c r="G18" s="6">
        <f t="shared" si="2"/>
        <v>1.6153413908772999E+19</v>
      </c>
      <c r="H18" s="7">
        <v>8.221167E-14</v>
      </c>
      <c r="I18" s="8">
        <f t="shared" si="3"/>
        <v>1327999.133641456</v>
      </c>
      <c r="J18" s="8">
        <f t="shared" si="4"/>
        <v>14937.331417268659</v>
      </c>
      <c r="K18" s="8">
        <f t="shared" si="5"/>
        <v>1313061.8022241874</v>
      </c>
      <c r="L18" s="9">
        <f t="shared" si="6"/>
        <v>572614.27858540288</v>
      </c>
      <c r="M18" s="7">
        <v>1.60284E-15</v>
      </c>
      <c r="N18" s="7">
        <f>Blanks!$G$5</f>
        <v>1.0902525905724784E-15</v>
      </c>
      <c r="O18" s="7">
        <f t="shared" si="7"/>
        <v>1.9384908503395111E-15</v>
      </c>
      <c r="P18" s="7">
        <f t="shared" si="0"/>
        <v>31313.245063903458</v>
      </c>
      <c r="Q18" s="9">
        <f t="shared" si="1"/>
        <v>13655.420637522768</v>
      </c>
      <c r="R18" s="45">
        <f>$I$21/I18*100</f>
        <v>1.1247997863002794</v>
      </c>
    </row>
    <row r="19" spans="1:18" ht="14" x14ac:dyDescent="0.2">
      <c r="A19" s="19" t="s">
        <v>45</v>
      </c>
      <c r="B19" s="20">
        <v>645</v>
      </c>
      <c r="C19" s="29">
        <v>43420</v>
      </c>
      <c r="D19" s="21">
        <v>2.5156000000000001</v>
      </c>
      <c r="E19" s="21">
        <v>0.83630000000000004</v>
      </c>
      <c r="F19" s="20">
        <v>291</v>
      </c>
      <c r="G19" s="6">
        <f t="shared" si="2"/>
        <v>1.6068871240522019E+19</v>
      </c>
      <c r="H19" s="7">
        <v>9.0575849999999994E-14</v>
      </c>
      <c r="I19" s="8">
        <f t="shared" si="3"/>
        <v>1455451.6711508362</v>
      </c>
      <c r="J19" s="8">
        <f t="shared" si="4"/>
        <v>14937.331417268659</v>
      </c>
      <c r="K19" s="8">
        <f t="shared" si="5"/>
        <v>1440514.3397335676</v>
      </c>
      <c r="L19" s="9">
        <f t="shared" si="6"/>
        <v>572632.50903703587</v>
      </c>
      <c r="M19" s="7">
        <v>1.7721300000000003E-15</v>
      </c>
      <c r="N19" s="7">
        <f>Blanks!$G$5</f>
        <v>1.0902525905724784E-15</v>
      </c>
      <c r="O19" s="7">
        <f t="shared" si="7"/>
        <v>2.0806478433771538E-15</v>
      </c>
      <c r="P19" s="7">
        <f t="shared" si="0"/>
        <v>33433.66229209731</v>
      </c>
      <c r="Q19" s="9">
        <f t="shared" si="1"/>
        <v>13290.531997176542</v>
      </c>
      <c r="R19" s="45">
        <f>$I$21/I19*100</f>
        <v>1.0263021241686165</v>
      </c>
    </row>
    <row r="20" spans="1:18" s="11" customFormat="1" ht="14" x14ac:dyDescent="0.2">
      <c r="A20" s="19" t="s">
        <v>46</v>
      </c>
      <c r="B20" s="20">
        <v>645</v>
      </c>
      <c r="C20" s="29">
        <v>43420</v>
      </c>
      <c r="D20" s="21">
        <v>1.5450999999999999</v>
      </c>
      <c r="E20" s="21">
        <v>0.83640000000000003</v>
      </c>
      <c r="F20" s="20">
        <v>291</v>
      </c>
      <c r="G20" s="6">
        <f t="shared" si="2"/>
        <v>1.6070792664800451E+19</v>
      </c>
      <c r="H20" s="7">
        <v>1.4119754999999999E-13</v>
      </c>
      <c r="I20" s="8">
        <f t="shared" si="3"/>
        <v>2269156.5508277947</v>
      </c>
      <c r="J20" s="8">
        <f t="shared" si="4"/>
        <v>14937.331417268659</v>
      </c>
      <c r="K20" s="8">
        <f t="shared" si="5"/>
        <v>2254219.2194105261</v>
      </c>
      <c r="L20" s="9">
        <f t="shared" si="6"/>
        <v>1458947.1357261837</v>
      </c>
      <c r="M20" s="7">
        <v>2.6225700000000003E-15</v>
      </c>
      <c r="N20" s="7">
        <f>Blanks!$G$5</f>
        <v>1.0902525905724784E-15</v>
      </c>
      <c r="O20" s="7">
        <f t="shared" si="7"/>
        <v>2.8401626918453108E-15</v>
      </c>
      <c r="P20" s="7">
        <f t="shared" si="0"/>
        <v>45643.66575494752</v>
      </c>
      <c r="Q20" s="9">
        <f t="shared" si="1"/>
        <v>29540.91369810855</v>
      </c>
      <c r="R20" s="45">
        <f>$I$21/I20*100</f>
        <v>0.65827681266942462</v>
      </c>
    </row>
    <row r="21" spans="1:18" s="11" customFormat="1" ht="14" x14ac:dyDescent="0.2">
      <c r="A21" s="19" t="s">
        <v>86</v>
      </c>
      <c r="B21" s="20">
        <v>645</v>
      </c>
      <c r="C21" s="29">
        <v>43421</v>
      </c>
      <c r="D21" s="21">
        <v>0</v>
      </c>
      <c r="E21" s="21">
        <v>0.84319999999999995</v>
      </c>
      <c r="F21" s="20">
        <v>291</v>
      </c>
      <c r="G21" s="6">
        <f>(E21*$D$6*F21)/($D$5*10^6*$D$4)</f>
        <v>1.6201449515733785E+19</v>
      </c>
      <c r="H21" s="28">
        <v>9.2197500000000016E-16</v>
      </c>
      <c r="I21" s="8">
        <f>H21*G21</f>
        <v>14937.331417268659</v>
      </c>
      <c r="J21" s="8"/>
      <c r="K21" s="8"/>
      <c r="L21" s="9"/>
      <c r="M21" s="28">
        <v>2.0634000000000002E-16</v>
      </c>
      <c r="N21" s="28">
        <v>2.0634000000000002E-16</v>
      </c>
      <c r="O21" s="28">
        <v>2.0634000000000002E-16</v>
      </c>
      <c r="P21" s="7">
        <f t="shared" ref="P21" si="8">O21*G21</f>
        <v>3343.0070930765096</v>
      </c>
      <c r="Q21" s="9"/>
      <c r="R21" s="45">
        <f>$I$21/I21*100</f>
        <v>100</v>
      </c>
    </row>
    <row r="22" spans="1:18" s="11" customFormat="1" ht="14" x14ac:dyDescent="0.2">
      <c r="A22" s="19" t="s">
        <v>47</v>
      </c>
      <c r="B22" s="20">
        <v>646</v>
      </c>
      <c r="C22" s="29">
        <v>43420</v>
      </c>
      <c r="D22" s="21">
        <v>11.105700000000001</v>
      </c>
      <c r="E22" s="21">
        <v>0.84019999999999995</v>
      </c>
      <c r="F22" s="20">
        <v>291</v>
      </c>
      <c r="G22" s="6">
        <f t="shared" si="2"/>
        <v>1.6143806787380842E+19</v>
      </c>
      <c r="H22" s="7">
        <v>7.5672687000000002E-13</v>
      </c>
      <c r="I22" s="8">
        <f t="shared" si="3"/>
        <v>12216452.38009946</v>
      </c>
      <c r="J22" s="8">
        <f>$I$32</f>
        <v>39780.248811091413</v>
      </c>
      <c r="K22" s="8">
        <f t="shared" si="5"/>
        <v>12176672.131288368</v>
      </c>
      <c r="L22" s="9">
        <f t="shared" si="6"/>
        <v>1096434.4553957309</v>
      </c>
      <c r="M22" s="7">
        <v>6.7203E-15</v>
      </c>
      <c r="N22" s="7">
        <f>Blanks!$G$5</f>
        <v>1.0902525905724784E-15</v>
      </c>
      <c r="O22" s="7">
        <f t="shared" si="7"/>
        <v>6.8081629534882609E-15</v>
      </c>
      <c r="P22" s="7">
        <f t="shared" ref="P22:P31" si="9">O22*G22</f>
        <v>109909.66729811858</v>
      </c>
      <c r="Q22" s="9">
        <f t="shared" ref="Q22:Q31" si="10">P22/D22</f>
        <v>9896.689744736359</v>
      </c>
      <c r="R22" s="45">
        <f>$I$32/I22*100</f>
        <v>0.32562848504115022</v>
      </c>
    </row>
    <row r="23" spans="1:18" ht="14" x14ac:dyDescent="0.2">
      <c r="A23" s="19" t="s">
        <v>48</v>
      </c>
      <c r="B23" s="20">
        <v>646</v>
      </c>
      <c r="C23" s="29">
        <v>43420</v>
      </c>
      <c r="D23" s="21">
        <v>5.7660999999999998</v>
      </c>
      <c r="E23" s="21">
        <v>0.84179999999999999</v>
      </c>
      <c r="F23" s="20">
        <v>291</v>
      </c>
      <c r="G23" s="6">
        <f t="shared" si="2"/>
        <v>1.6174549575835746E+19</v>
      </c>
      <c r="H23" s="7">
        <v>3.1299298500000005E-13</v>
      </c>
      <c r="I23" s="8">
        <f t="shared" si="3"/>
        <v>5062520.552771315</v>
      </c>
      <c r="J23" s="8">
        <f t="shared" ref="J23:J31" si="11">$I$32</f>
        <v>39780.248811091413</v>
      </c>
      <c r="K23" s="8">
        <f t="shared" si="5"/>
        <v>5022740.3039602237</v>
      </c>
      <c r="L23" s="9">
        <f t="shared" si="6"/>
        <v>871081.02598987601</v>
      </c>
      <c r="M23" s="7">
        <v>5.8057350000000005E-15</v>
      </c>
      <c r="N23" s="7">
        <f>Blanks!$G$5</f>
        <v>1.0902525905724784E-15</v>
      </c>
      <c r="O23" s="7">
        <f t="shared" si="7"/>
        <v>5.90721673899604E-15</v>
      </c>
      <c r="P23" s="7">
        <f t="shared" si="9"/>
        <v>95546.570000098218</v>
      </c>
      <c r="Q23" s="9">
        <f t="shared" si="10"/>
        <v>16570.397669152153</v>
      </c>
      <c r="R23" s="45">
        <f>$I$32/I23*100</f>
        <v>0.78577950245189609</v>
      </c>
    </row>
    <row r="24" spans="1:18" ht="14" x14ac:dyDescent="0.2">
      <c r="A24" s="19" t="s">
        <v>49</v>
      </c>
      <c r="B24" s="20">
        <v>646</v>
      </c>
      <c r="C24" s="29">
        <v>43420</v>
      </c>
      <c r="D24" s="21">
        <v>2.6553</v>
      </c>
      <c r="E24" s="21">
        <v>0.83799999999999997</v>
      </c>
      <c r="F24" s="20">
        <v>291</v>
      </c>
      <c r="G24" s="6">
        <f t="shared" si="2"/>
        <v>1.6101535453255352E+19</v>
      </c>
      <c r="H24" s="7">
        <v>5.0042010000000005E-14</v>
      </c>
      <c r="I24" s="8">
        <f t="shared" si="3"/>
        <v>805753.19816715899</v>
      </c>
      <c r="J24" s="8">
        <f t="shared" si="11"/>
        <v>39780.248811091413</v>
      </c>
      <c r="K24" s="8">
        <f t="shared" si="5"/>
        <v>765972.94935606758</v>
      </c>
      <c r="L24" s="9">
        <f t="shared" si="6"/>
        <v>288469.45706928318</v>
      </c>
      <c r="M24" s="7">
        <v>1.2645450000000001E-15</v>
      </c>
      <c r="N24" s="7">
        <f>Blanks!$G$5</f>
        <v>1.0902525905724784E-15</v>
      </c>
      <c r="O24" s="7">
        <f t="shared" si="7"/>
        <v>1.6696480971375377E-15</v>
      </c>
      <c r="P24" s="7">
        <f t="shared" si="9"/>
        <v>26883.898030520399</v>
      </c>
      <c r="Q24" s="9">
        <f t="shared" si="10"/>
        <v>10124.617945437578</v>
      </c>
      <c r="R24" s="45">
        <f>$I$32/I24*100</f>
        <v>4.9370264867181737</v>
      </c>
    </row>
    <row r="25" spans="1:18" ht="14" x14ac:dyDescent="0.2">
      <c r="A25" s="19" t="s">
        <v>50</v>
      </c>
      <c r="B25" s="20">
        <v>646</v>
      </c>
      <c r="C25" s="29">
        <v>43420</v>
      </c>
      <c r="D25" s="21">
        <v>2.5859999999999999</v>
      </c>
      <c r="E25" s="21">
        <v>0.83679999999999999</v>
      </c>
      <c r="F25" s="20">
        <v>291</v>
      </c>
      <c r="G25" s="6">
        <f t="shared" si="2"/>
        <v>1.6078478361914173E+19</v>
      </c>
      <c r="H25" s="7">
        <v>2.8257750000000002E-14</v>
      </c>
      <c r="I25" s="8">
        <f t="shared" si="3"/>
        <v>454341.62193138024</v>
      </c>
      <c r="J25" s="8">
        <f t="shared" si="11"/>
        <v>39780.248811091413</v>
      </c>
      <c r="K25" s="8">
        <f t="shared" si="5"/>
        <v>414561.37312028883</v>
      </c>
      <c r="L25" s="9">
        <f t="shared" si="6"/>
        <v>160309.88906430351</v>
      </c>
      <c r="M25" s="7">
        <v>9.5189999999999995E-16</v>
      </c>
      <c r="N25" s="7">
        <f>Blanks!$G$5</f>
        <v>1.0902525905724784E-15</v>
      </c>
      <c r="O25" s="7">
        <f t="shared" si="7"/>
        <v>1.4473300664499443E-15</v>
      </c>
      <c r="P25" s="7">
        <f t="shared" si="9"/>
        <v>23270.865155963231</v>
      </c>
      <c r="Q25" s="9">
        <f t="shared" si="10"/>
        <v>8998.787763326849</v>
      </c>
      <c r="R25" s="45">
        <f>$I$32/I25*100</f>
        <v>8.755581018967149</v>
      </c>
    </row>
    <row r="26" spans="1:18" ht="14" x14ac:dyDescent="0.2">
      <c r="A26" s="19" t="s">
        <v>51</v>
      </c>
      <c r="B26" s="20">
        <v>646</v>
      </c>
      <c r="C26" s="29">
        <v>43420</v>
      </c>
      <c r="D26" s="21">
        <v>5.2484000000000002</v>
      </c>
      <c r="E26" s="21">
        <v>0.83860000000000001</v>
      </c>
      <c r="F26" s="20">
        <v>291</v>
      </c>
      <c r="G26" s="6">
        <f t="shared" si="2"/>
        <v>1.6113063998925943E+19</v>
      </c>
      <c r="H26" s="7">
        <v>4.0294725000000006E-14</v>
      </c>
      <c r="I26" s="8">
        <f t="shared" si="3"/>
        <v>649271.48274412123</v>
      </c>
      <c r="J26" s="8">
        <f t="shared" si="11"/>
        <v>39780.248811091413</v>
      </c>
      <c r="K26" s="8">
        <f t="shared" si="5"/>
        <v>609491.23393302981</v>
      </c>
      <c r="L26" s="9">
        <f t="shared" si="6"/>
        <v>116128.96005125939</v>
      </c>
      <c r="M26" s="7">
        <v>1.1283150000000001E-15</v>
      </c>
      <c r="N26" s="7">
        <f>Blanks!$G$5</f>
        <v>1.0902525905724784E-15</v>
      </c>
      <c r="O26" s="7">
        <f t="shared" si="7"/>
        <v>1.5689950447579496E-15</v>
      </c>
      <c r="P26" s="7">
        <f t="shared" si="9"/>
        <v>25281.317570182517</v>
      </c>
      <c r="Q26" s="9">
        <f t="shared" si="10"/>
        <v>4816.957086003833</v>
      </c>
      <c r="R26" s="45">
        <f>$I$32/I26*100</f>
        <v>6.1269052882103647</v>
      </c>
    </row>
    <row r="27" spans="1:18" ht="14" x14ac:dyDescent="0.2">
      <c r="A27" s="19" t="s">
        <v>52</v>
      </c>
      <c r="B27" s="20">
        <v>646</v>
      </c>
      <c r="C27" s="29">
        <v>43420</v>
      </c>
      <c r="D27" s="21">
        <v>7.8121</v>
      </c>
      <c r="E27" s="21">
        <v>0.83779999999999999</v>
      </c>
      <c r="F27" s="20">
        <v>291</v>
      </c>
      <c r="G27" s="6">
        <f t="shared" si="2"/>
        <v>1.6097692604698489E+19</v>
      </c>
      <c r="H27" s="7">
        <v>7.4228250000000002E-14</v>
      </c>
      <c r="I27" s="8">
        <f t="shared" si="3"/>
        <v>1194903.5510847108</v>
      </c>
      <c r="J27" s="8">
        <f t="shared" si="11"/>
        <v>39780.248811091413</v>
      </c>
      <c r="K27" s="8">
        <f t="shared" si="5"/>
        <v>1155123.3022736195</v>
      </c>
      <c r="L27" s="9">
        <f t="shared" si="6"/>
        <v>147863.35329471197</v>
      </c>
      <c r="M27" s="7">
        <v>1.6581300000000002E-15</v>
      </c>
      <c r="N27" s="7">
        <f>Blanks!$G$5</f>
        <v>1.0902525905724784E-15</v>
      </c>
      <c r="O27" s="7">
        <f t="shared" si="7"/>
        <v>1.9844510092592363E-15</v>
      </c>
      <c r="P27" s="7">
        <f t="shared" si="9"/>
        <v>31945.082336138861</v>
      </c>
      <c r="Q27" s="9">
        <f t="shared" si="10"/>
        <v>4089.1799050369123</v>
      </c>
      <c r="R27" s="45">
        <f>$I$32/I27*100</f>
        <v>3.329159811683517</v>
      </c>
    </row>
    <row r="28" spans="1:18" ht="14" x14ac:dyDescent="0.2">
      <c r="A28" s="19" t="s">
        <v>53</v>
      </c>
      <c r="B28" s="20">
        <v>646</v>
      </c>
      <c r="C28" s="29">
        <v>43420</v>
      </c>
      <c r="D28" s="21">
        <v>10.4209</v>
      </c>
      <c r="E28" s="21">
        <v>0.83860000000000001</v>
      </c>
      <c r="F28" s="20">
        <v>291</v>
      </c>
      <c r="G28" s="6">
        <f t="shared" si="2"/>
        <v>1.6113063998925943E+19</v>
      </c>
      <c r="H28" s="7">
        <v>8.8063574999999999E-14</v>
      </c>
      <c r="I28" s="8">
        <f t="shared" si="3"/>
        <v>1418974.0199492148</v>
      </c>
      <c r="J28" s="8">
        <f t="shared" si="11"/>
        <v>39780.248811091413</v>
      </c>
      <c r="K28" s="8">
        <f t="shared" si="5"/>
        <v>1379193.7711381232</v>
      </c>
      <c r="L28" s="9">
        <f t="shared" si="6"/>
        <v>132348.81547065257</v>
      </c>
      <c r="M28" s="7">
        <v>1.771275E-15</v>
      </c>
      <c r="N28" s="7">
        <f>Blanks!$G$5</f>
        <v>1.0902525905724784E-15</v>
      </c>
      <c r="O28" s="7">
        <f t="shared" si="7"/>
        <v>2.0799196707745712E-15</v>
      </c>
      <c r="P28" s="7">
        <f t="shared" si="9"/>
        <v>33513.878767815644</v>
      </c>
      <c r="Q28" s="9">
        <f t="shared" si="10"/>
        <v>3216.0253690003401</v>
      </c>
      <c r="R28" s="45">
        <f>$I$32/I28*100</f>
        <v>2.8034515256674784</v>
      </c>
    </row>
    <row r="29" spans="1:18" ht="14" x14ac:dyDescent="0.2">
      <c r="A29" s="19" t="s">
        <v>54</v>
      </c>
      <c r="B29" s="20">
        <v>646</v>
      </c>
      <c r="C29" s="29">
        <v>43420</v>
      </c>
      <c r="D29" s="21">
        <v>10.4503</v>
      </c>
      <c r="E29" s="21">
        <v>0.83930000000000005</v>
      </c>
      <c r="F29" s="20">
        <v>291</v>
      </c>
      <c r="G29" s="6">
        <f t="shared" si="2"/>
        <v>1.6126513968874961E+19</v>
      </c>
      <c r="H29" s="7">
        <v>2.7362907000000005E-13</v>
      </c>
      <c r="I29" s="8">
        <f t="shared" si="3"/>
        <v>4412683.0196452653</v>
      </c>
      <c r="J29" s="8">
        <f t="shared" si="11"/>
        <v>39780.248811091413</v>
      </c>
      <c r="K29" s="8">
        <f t="shared" si="5"/>
        <v>4372902.770834174</v>
      </c>
      <c r="L29" s="9">
        <f t="shared" si="6"/>
        <v>418447.58244587941</v>
      </c>
      <c r="M29" s="7">
        <v>5.1362700000000001E-15</v>
      </c>
      <c r="N29" s="7">
        <f>Blanks!$G$5</f>
        <v>1.0902525905724784E-15</v>
      </c>
      <c r="O29" s="7">
        <f t="shared" si="7"/>
        <v>5.2507066404580256E-15</v>
      </c>
      <c r="P29" s="7">
        <f t="shared" si="9"/>
        <v>84675.593983810861</v>
      </c>
      <c r="Q29" s="9">
        <f t="shared" si="10"/>
        <v>8102.6950406984352</v>
      </c>
      <c r="R29" s="45">
        <f>$I$32/I29*100</f>
        <v>0.9014979919017464</v>
      </c>
    </row>
    <row r="30" spans="1:18" ht="14" x14ac:dyDescent="0.2">
      <c r="A30" s="19" t="s">
        <v>55</v>
      </c>
      <c r="B30" s="20">
        <v>646</v>
      </c>
      <c r="C30" s="29">
        <v>43420</v>
      </c>
      <c r="D30" s="21">
        <v>20.027799999999999</v>
      </c>
      <c r="E30" s="21">
        <v>0.83530000000000004</v>
      </c>
      <c r="F30" s="20">
        <v>291</v>
      </c>
      <c r="G30" s="6">
        <f t="shared" si="2"/>
        <v>1.6049656997737703E+19</v>
      </c>
      <c r="H30" s="7">
        <v>6.4634921999999998E-13</v>
      </c>
      <c r="I30" s="8">
        <f t="shared" si="3"/>
        <v>10373683.281755306</v>
      </c>
      <c r="J30" s="8">
        <f t="shared" si="11"/>
        <v>39780.248811091413</v>
      </c>
      <c r="K30" s="8">
        <f t="shared" si="5"/>
        <v>10333903.032944214</v>
      </c>
      <c r="L30" s="9">
        <f t="shared" si="6"/>
        <v>515977.94230740343</v>
      </c>
      <c r="M30" s="7">
        <v>1.2055785E-14</v>
      </c>
      <c r="N30" s="7">
        <f>Blanks!$G$5</f>
        <v>1.0902525905724784E-15</v>
      </c>
      <c r="O30" s="7">
        <f t="shared" si="7"/>
        <v>1.2104982555851743E-14</v>
      </c>
      <c r="P30" s="7">
        <f t="shared" si="9"/>
        <v>194280.81798501874</v>
      </c>
      <c r="Q30" s="9">
        <f t="shared" si="10"/>
        <v>9700.5571248473989</v>
      </c>
      <c r="R30" s="45">
        <f>$I$32/I30*100</f>
        <v>0.38347275245095291</v>
      </c>
    </row>
    <row r="31" spans="1:18" ht="14" x14ac:dyDescent="0.2">
      <c r="A31" s="19" t="s">
        <v>56</v>
      </c>
      <c r="B31" s="20">
        <v>646</v>
      </c>
      <c r="C31" s="29">
        <v>43420</v>
      </c>
      <c r="D31" s="21">
        <v>16.596699999999998</v>
      </c>
      <c r="E31" s="21">
        <v>0.83360000000000001</v>
      </c>
      <c r="F31" s="20">
        <v>291</v>
      </c>
      <c r="G31" s="6">
        <f t="shared" si="2"/>
        <v>1.6016992785004368E+19</v>
      </c>
      <c r="H31" s="7">
        <v>5.0153815500000009E-13</v>
      </c>
      <c r="I31" s="8">
        <f t="shared" si="3"/>
        <v>8033133.010039404</v>
      </c>
      <c r="J31" s="8">
        <f t="shared" si="11"/>
        <v>39780.248811091413</v>
      </c>
      <c r="K31" s="8">
        <f t="shared" si="5"/>
        <v>7993352.7612283127</v>
      </c>
      <c r="L31" s="9">
        <f t="shared" si="6"/>
        <v>481623.01910791383</v>
      </c>
      <c r="M31" s="7">
        <v>9.3916050000000013E-15</v>
      </c>
      <c r="N31" s="7">
        <f>Blanks!$G$5</f>
        <v>1.0902525905724784E-15</v>
      </c>
      <c r="O31" s="7">
        <f t="shared" si="7"/>
        <v>9.4546758372392132E-15</v>
      </c>
      <c r="P31" s="7">
        <f t="shared" si="9"/>
        <v>151435.47466961562</v>
      </c>
      <c r="Q31" s="9">
        <f t="shared" si="10"/>
        <v>9124.4328492782079</v>
      </c>
      <c r="R31" s="45">
        <f>$I$32/I31*100</f>
        <v>0.49520216783882537</v>
      </c>
    </row>
    <row r="32" spans="1:18" ht="14" x14ac:dyDescent="0.2">
      <c r="A32" s="2" t="s">
        <v>85</v>
      </c>
      <c r="B32" s="20">
        <v>646</v>
      </c>
      <c r="C32" s="29">
        <v>43421</v>
      </c>
      <c r="D32" s="21">
        <v>0</v>
      </c>
      <c r="E32" s="2">
        <v>0.84030000000000005</v>
      </c>
      <c r="F32" s="2">
        <v>291</v>
      </c>
      <c r="G32" s="2">
        <f t="shared" si="2"/>
        <v>1.6145728211659274E+19</v>
      </c>
      <c r="H32" s="28">
        <v>2.4638250000000002E-15</v>
      </c>
      <c r="I32" s="8">
        <f t="shared" si="3"/>
        <v>39780.248811091413</v>
      </c>
      <c r="J32" s="8"/>
      <c r="K32" s="8"/>
      <c r="L32" s="17"/>
      <c r="M32" s="28">
        <v>5.7912000000000003E-16</v>
      </c>
      <c r="N32" s="28">
        <v>5.7912000000000003E-16</v>
      </c>
      <c r="O32" s="28">
        <v>5.7912000000000003E-16</v>
      </c>
      <c r="P32" s="7">
        <f t="shared" ref="P32" si="12">O32*G32</f>
        <v>9350.3141219361187</v>
      </c>
      <c r="Q32" s="9"/>
      <c r="R32" s="45">
        <f>$I$32/I32*100</f>
        <v>100</v>
      </c>
    </row>
    <row r="33" spans="1:17" ht="14" x14ac:dyDescent="0.2">
      <c r="H33" s="10"/>
      <c r="I33" s="41"/>
      <c r="J33" s="41"/>
      <c r="K33" s="41"/>
      <c r="L33" s="41"/>
    </row>
    <row r="34" spans="1:17" s="13" customFormat="1" ht="14" x14ac:dyDescent="0.2">
      <c r="A34" s="2"/>
      <c r="B34" s="2"/>
      <c r="C34" s="2"/>
      <c r="D34" s="2"/>
      <c r="E34" s="2"/>
      <c r="F34" s="2"/>
      <c r="G34" s="2"/>
      <c r="H34" s="10"/>
      <c r="I34" s="41"/>
      <c r="J34" s="42"/>
      <c r="K34" s="43"/>
      <c r="L34" s="41"/>
      <c r="Q34" s="2"/>
    </row>
    <row r="35" spans="1:17" s="13" customFormat="1" ht="14" x14ac:dyDescent="0.2">
      <c r="A35" s="2"/>
      <c r="B35" s="2"/>
      <c r="C35" s="2"/>
      <c r="D35" s="2"/>
      <c r="E35" s="2"/>
      <c r="F35" s="2"/>
      <c r="G35" s="2"/>
      <c r="H35" s="7"/>
      <c r="I35" s="41"/>
      <c r="J35" s="41"/>
      <c r="K35" s="43"/>
      <c r="L35" s="44"/>
      <c r="Q35" s="2"/>
    </row>
    <row r="36" spans="1:17" s="13" customFormat="1" ht="14" x14ac:dyDescent="0.2">
      <c r="A36" s="2"/>
      <c r="B36" s="2"/>
      <c r="C36" s="2"/>
      <c r="D36" s="2"/>
      <c r="E36" s="2"/>
      <c r="F36" s="2"/>
      <c r="G36" s="2"/>
      <c r="H36" s="7"/>
      <c r="I36" s="41"/>
      <c r="J36" s="40">
        <v>14937.331417268659</v>
      </c>
      <c r="K36" s="40">
        <v>3343.0070930765096</v>
      </c>
      <c r="L36" s="41"/>
      <c r="P36" s="2"/>
      <c r="Q36" s="2"/>
    </row>
    <row r="37" spans="1:17" s="13" customFormat="1" ht="14" x14ac:dyDescent="0.2">
      <c r="A37" s="2"/>
      <c r="B37" s="2"/>
      <c r="C37" s="2"/>
      <c r="D37" s="2"/>
      <c r="E37" s="2"/>
      <c r="F37" s="2"/>
      <c r="G37" s="2"/>
      <c r="H37" s="7"/>
      <c r="I37" s="41"/>
      <c r="J37" s="40">
        <v>14900</v>
      </c>
      <c r="K37" s="40">
        <v>3300</v>
      </c>
      <c r="L37" s="41"/>
      <c r="P37" s="2"/>
      <c r="Q37" s="2"/>
    </row>
    <row r="38" spans="1:17" s="13" customFormat="1" ht="14" x14ac:dyDescent="0.2">
      <c r="A38" s="2"/>
      <c r="B38" s="2"/>
      <c r="C38" s="2"/>
      <c r="D38" s="2"/>
      <c r="E38" s="2"/>
      <c r="F38" s="2"/>
      <c r="G38" s="2"/>
      <c r="H38" s="7"/>
      <c r="I38" s="41"/>
      <c r="L38" s="41"/>
      <c r="P38" s="2"/>
      <c r="Q38" s="2"/>
    </row>
    <row r="39" spans="1:17" x14ac:dyDescent="0.15">
      <c r="I39" s="41"/>
      <c r="J39" s="40">
        <v>39780.248811091413</v>
      </c>
      <c r="K39" s="40">
        <v>9350.3141219361187</v>
      </c>
      <c r="L39" s="41"/>
    </row>
    <row r="40" spans="1:17" x14ac:dyDescent="0.15">
      <c r="J40" s="40">
        <v>39800</v>
      </c>
      <c r="K40" s="40">
        <v>9400</v>
      </c>
    </row>
    <row r="41" spans="1:17" x14ac:dyDescent="0.15">
      <c r="J41" s="41"/>
      <c r="K41" s="41"/>
    </row>
  </sheetData>
  <mergeCells count="4">
    <mergeCell ref="A3:D3"/>
    <mergeCell ref="D9:G9"/>
    <mergeCell ref="H9:L9"/>
    <mergeCell ref="M9:Q9"/>
  </mergeCells>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Blanks</vt:lpstr>
      <vt:lpstr>10Be Calculations</vt:lpstr>
      <vt:lpstr>Journal-Style Table</vt:lpstr>
      <vt:lpstr>Greg's 10Be Calculations</vt:lpstr>
    </vt:vector>
  </TitlesOfParts>
  <Company>Dartmouth 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 Corbett</dc:creator>
  <cp:lastModifiedBy>Microsoft Office User</cp:lastModifiedBy>
  <dcterms:created xsi:type="dcterms:W3CDTF">2017-01-02T20:22:22Z</dcterms:created>
  <dcterms:modified xsi:type="dcterms:W3CDTF">2021-12-01T04:21:55Z</dcterms:modified>
</cp:coreProperties>
</file>