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4"/>
  <workbookPr showInkAnnotation="0" autoCompressPictures="0"/>
  <mc:AlternateContent xmlns:mc="http://schemas.openxmlformats.org/markup-compatibility/2006">
    <mc:Choice Requires="x15">
      <x15ac:absPath xmlns:x15ac="http://schemas.microsoft.com/office/spreadsheetml/2010/11/ac" url="/Users/marie/Desktop/Cosmo Paper/Tables/"/>
    </mc:Choice>
  </mc:AlternateContent>
  <xr:revisionPtr revIDLastSave="0" documentId="13_ncr:1_{B2E8BA08-634D-3E4D-B2CE-40D47814496C}" xr6:coauthVersionLast="47" xr6:coauthVersionMax="47" xr10:uidLastSave="{00000000-0000-0000-0000-000000000000}"/>
  <bookViews>
    <workbookView xWindow="1700" yWindow="500" windowWidth="25720" windowHeight="16060" tabRatio="500" activeTab="3" xr2:uid="{00000000-000D-0000-FFFF-FFFF00000000}"/>
  </bookViews>
  <sheets>
    <sheet name="Blanks" sheetId="2" r:id="rId1"/>
    <sheet name="26Al Calculations (2)" sheetId="7" r:id="rId2"/>
    <sheet name="Journal-Style Table" sheetId="3" r:id="rId3"/>
    <sheet name="Greg's 26Al Calculations" sheetId="1"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Q21" i="1" l="1"/>
  <c r="Q17" i="1"/>
  <c r="Q10" i="1"/>
  <c r="H20" i="1"/>
  <c r="O20" i="1"/>
  <c r="O31" i="1"/>
  <c r="F31" i="1"/>
  <c r="H31" i="1" s="1"/>
  <c r="I25" i="1" s="1"/>
  <c r="F20" i="1"/>
  <c r="I15" i="1" s="1"/>
  <c r="F19" i="1"/>
  <c r="H19" i="1" s="1"/>
  <c r="F10" i="1"/>
  <c r="H10" i="1" s="1"/>
  <c r="F29" i="7"/>
  <c r="F28" i="7"/>
  <c r="F27" i="7"/>
  <c r="F26" i="7"/>
  <c r="H25" i="7"/>
  <c r="I25" i="7" s="1"/>
  <c r="F25" i="7"/>
  <c r="F24" i="7"/>
  <c r="F23" i="7"/>
  <c r="H22" i="7"/>
  <c r="I22" i="7" s="1"/>
  <c r="J22" i="7" s="1"/>
  <c r="K22" i="7" s="1"/>
  <c r="F22" i="7"/>
  <c r="F21" i="7"/>
  <c r="H20" i="7"/>
  <c r="I20" i="7" s="1"/>
  <c r="J20" i="7" s="1"/>
  <c r="K20" i="7" s="1"/>
  <c r="F20" i="7"/>
  <c r="H19" i="7"/>
  <c r="I19" i="7" s="1"/>
  <c r="J19" i="7" s="1"/>
  <c r="K19" i="7" s="1"/>
  <c r="F19" i="7"/>
  <c r="H18" i="7"/>
  <c r="I18" i="7" s="1"/>
  <c r="J18" i="7" s="1"/>
  <c r="K18" i="7" s="1"/>
  <c r="F18" i="7"/>
  <c r="F17" i="7"/>
  <c r="H16" i="7"/>
  <c r="I16" i="7" s="1"/>
  <c r="J16" i="7" s="1"/>
  <c r="K16" i="7" s="1"/>
  <c r="F16" i="7"/>
  <c r="H15" i="7"/>
  <c r="I15" i="7" s="1"/>
  <c r="F15" i="7"/>
  <c r="H14" i="7"/>
  <c r="I14" i="7" s="1"/>
  <c r="J14" i="7" s="1"/>
  <c r="K14" i="7" s="1"/>
  <c r="F14" i="7"/>
  <c r="F13" i="7"/>
  <c r="H12" i="7"/>
  <c r="I12" i="7" s="1"/>
  <c r="J12" i="7" s="1"/>
  <c r="K12" i="7" s="1"/>
  <c r="F12" i="7"/>
  <c r="H11" i="7"/>
  <c r="I11" i="7" s="1"/>
  <c r="J11" i="7" s="1"/>
  <c r="K11" i="7" s="1"/>
  <c r="F11" i="7"/>
  <c r="H10" i="7"/>
  <c r="I10" i="7" s="1"/>
  <c r="J10" i="7" s="1"/>
  <c r="K10" i="7" s="1"/>
  <c r="F10" i="7"/>
  <c r="E5" i="2"/>
  <c r="E4" i="2"/>
  <c r="F4" i="2"/>
  <c r="H27" i="7" s="1"/>
  <c r="I27" i="7" s="1"/>
  <c r="J27" i="7" s="1"/>
  <c r="K27" i="7" s="1"/>
  <c r="Q31" i="1" l="1"/>
  <c r="Q20" i="1"/>
  <c r="Q19" i="1"/>
  <c r="H29" i="7"/>
  <c r="I29" i="7" s="1"/>
  <c r="J29" i="7" s="1"/>
  <c r="K29" i="7" s="1"/>
  <c r="H24" i="7"/>
  <c r="I24" i="7" s="1"/>
  <c r="J24" i="7" s="1"/>
  <c r="K24" i="7" s="1"/>
  <c r="H26" i="7"/>
  <c r="I26" i="7" s="1"/>
  <c r="J26" i="7" s="1"/>
  <c r="K26" i="7" s="1"/>
  <c r="J15" i="7"/>
  <c r="K15" i="7" s="1"/>
  <c r="H13" i="7"/>
  <c r="I13" i="7" s="1"/>
  <c r="J13" i="7" s="1"/>
  <c r="K13" i="7" s="1"/>
  <c r="H17" i="7"/>
  <c r="I17" i="7" s="1"/>
  <c r="J17" i="7" s="1"/>
  <c r="K17" i="7" s="1"/>
  <c r="H21" i="7"/>
  <c r="I21" i="7" s="1"/>
  <c r="J21" i="7" s="1"/>
  <c r="K21" i="7" s="1"/>
  <c r="H23" i="7"/>
  <c r="I23" i="7" s="1"/>
  <c r="J23" i="7" s="1"/>
  <c r="K23" i="7" s="1"/>
  <c r="J25" i="7"/>
  <c r="K25" i="7" s="1"/>
  <c r="H28" i="7"/>
  <c r="I28" i="7" s="1"/>
  <c r="J28" i="7" s="1"/>
  <c r="K28" i="7" s="1"/>
  <c r="I22" i="1"/>
  <c r="I30" i="1"/>
  <c r="I29" i="1"/>
  <c r="I23" i="1"/>
  <c r="I21" i="1"/>
  <c r="I24" i="1"/>
  <c r="I28" i="1"/>
  <c r="I26" i="1"/>
  <c r="I27" i="1"/>
  <c r="I10" i="1"/>
  <c r="J10" i="1" s="1"/>
  <c r="K10" i="1" s="1"/>
  <c r="I12" i="1"/>
  <c r="I18" i="1"/>
  <c r="I11" i="1"/>
  <c r="I17" i="1"/>
  <c r="I14" i="1"/>
  <c r="I13" i="1"/>
  <c r="I16" i="1"/>
  <c r="I19" i="1"/>
  <c r="J19" i="1" s="1"/>
  <c r="K19" i="1" s="1"/>
  <c r="F5" i="2" l="1"/>
  <c r="M11" i="1" l="1"/>
  <c r="M25" i="7"/>
  <c r="N25" i="7" s="1"/>
  <c r="O25" i="7" s="1"/>
  <c r="P25" i="7" s="1"/>
  <c r="M19" i="7"/>
  <c r="N19" i="7" s="1"/>
  <c r="O19" i="7" s="1"/>
  <c r="P19" i="7" s="1"/>
  <c r="M17" i="7"/>
  <c r="N17" i="7" s="1"/>
  <c r="O17" i="7" s="1"/>
  <c r="P17" i="7" s="1"/>
  <c r="M11" i="7"/>
  <c r="N11" i="7" s="1"/>
  <c r="O11" i="7" s="1"/>
  <c r="P11" i="7" s="1"/>
  <c r="M28" i="7"/>
  <c r="N28" i="7" s="1"/>
  <c r="O28" i="7" s="1"/>
  <c r="P28" i="7" s="1"/>
  <c r="M15" i="7"/>
  <c r="N15" i="7" s="1"/>
  <c r="O15" i="7" s="1"/>
  <c r="P15" i="7" s="1"/>
  <c r="M27" i="7"/>
  <c r="N27" i="7" s="1"/>
  <c r="O27" i="7" s="1"/>
  <c r="P27" i="7" s="1"/>
  <c r="M24" i="7"/>
  <c r="N24" i="7" s="1"/>
  <c r="O24" i="7" s="1"/>
  <c r="P24" i="7" s="1"/>
  <c r="M20" i="7"/>
  <c r="N20" i="7" s="1"/>
  <c r="O20" i="7" s="1"/>
  <c r="P20" i="7" s="1"/>
  <c r="M12" i="7"/>
  <c r="N12" i="7" s="1"/>
  <c r="O12" i="7" s="1"/>
  <c r="P12" i="7" s="1"/>
  <c r="M26" i="7"/>
  <c r="N26" i="7" s="1"/>
  <c r="O26" i="7" s="1"/>
  <c r="P26" i="7" s="1"/>
  <c r="M23" i="7"/>
  <c r="N23" i="7" s="1"/>
  <c r="O23" i="7" s="1"/>
  <c r="P23" i="7" s="1"/>
  <c r="M21" i="7"/>
  <c r="N21" i="7" s="1"/>
  <c r="O21" i="7" s="1"/>
  <c r="P21" i="7" s="1"/>
  <c r="M13" i="7"/>
  <c r="N13" i="7" s="1"/>
  <c r="O13" i="7" s="1"/>
  <c r="P13" i="7" s="1"/>
  <c r="M29" i="7"/>
  <c r="N29" i="7" s="1"/>
  <c r="O29" i="7" s="1"/>
  <c r="P29" i="7" s="1"/>
  <c r="M22" i="7"/>
  <c r="N22" i="7" s="1"/>
  <c r="O22" i="7" s="1"/>
  <c r="P22" i="7" s="1"/>
  <c r="M18" i="7"/>
  <c r="N18" i="7" s="1"/>
  <c r="O18" i="7" s="1"/>
  <c r="P18" i="7" s="1"/>
  <c r="M16" i="7"/>
  <c r="N16" i="7" s="1"/>
  <c r="O16" i="7" s="1"/>
  <c r="P16" i="7" s="1"/>
  <c r="M14" i="7"/>
  <c r="N14" i="7" s="1"/>
  <c r="O14" i="7" s="1"/>
  <c r="P14" i="7" s="1"/>
  <c r="M10" i="7"/>
  <c r="N10" i="7" s="1"/>
  <c r="O10" i="7" s="1"/>
  <c r="P10" i="7" s="1"/>
  <c r="M12" i="1"/>
  <c r="N12" i="1" s="1"/>
  <c r="M16" i="1"/>
  <c r="N16" i="1" s="1"/>
  <c r="M24" i="1"/>
  <c r="N24" i="1" s="1"/>
  <c r="M15" i="1"/>
  <c r="N15" i="1" s="1"/>
  <c r="M21" i="1"/>
  <c r="N21" i="1" s="1"/>
  <c r="M18" i="1"/>
  <c r="N18" i="1" s="1"/>
  <c r="M26" i="1"/>
  <c r="N26" i="1" s="1"/>
  <c r="M25" i="1"/>
  <c r="N25" i="1" s="1"/>
  <c r="M10" i="1"/>
  <c r="M23" i="1"/>
  <c r="N23" i="1" s="1"/>
  <c r="M14" i="1"/>
  <c r="N14" i="1" s="1"/>
  <c r="M29" i="1"/>
  <c r="N29" i="1" s="1"/>
  <c r="M27" i="1"/>
  <c r="N27" i="1" s="1"/>
  <c r="M17" i="1"/>
  <c r="N17" i="1" s="1"/>
  <c r="M30" i="1"/>
  <c r="N30" i="1" s="1"/>
  <c r="M22" i="1"/>
  <c r="M13" i="1"/>
  <c r="N13" i="1" s="1"/>
  <c r="M28" i="1"/>
  <c r="N28" i="1" s="1"/>
  <c r="M19" i="1"/>
  <c r="N19" i="1" s="1"/>
  <c r="F11" i="1"/>
  <c r="H11" i="1" s="1"/>
  <c r="F12" i="1"/>
  <c r="H12" i="1" s="1"/>
  <c r="F13" i="1"/>
  <c r="H13" i="1" s="1"/>
  <c r="F14" i="1"/>
  <c r="H14" i="1" s="1"/>
  <c r="F15" i="1"/>
  <c r="H15" i="1" s="1"/>
  <c r="F16" i="1"/>
  <c r="H16" i="1" s="1"/>
  <c r="F17" i="1"/>
  <c r="H17" i="1" s="1"/>
  <c r="F18" i="1"/>
  <c r="H18" i="1" s="1"/>
  <c r="F21" i="1"/>
  <c r="H21" i="1" s="1"/>
  <c r="F22" i="1"/>
  <c r="H22" i="1" s="1"/>
  <c r="F23" i="1"/>
  <c r="H23" i="1" s="1"/>
  <c r="F24" i="1"/>
  <c r="H24" i="1" s="1"/>
  <c r="F25" i="1"/>
  <c r="H25" i="1" s="1"/>
  <c r="F26" i="1"/>
  <c r="H26" i="1" s="1"/>
  <c r="F27" i="1"/>
  <c r="H27" i="1" s="1"/>
  <c r="F28" i="1"/>
  <c r="H28" i="1" s="1"/>
  <c r="F29" i="1"/>
  <c r="H29" i="1" s="1"/>
  <c r="F30" i="1"/>
  <c r="H30" i="1" s="1"/>
  <c r="N11" i="1"/>
  <c r="N22" i="1"/>
  <c r="N10" i="1"/>
  <c r="O10" i="1" s="1"/>
  <c r="P10" i="1" s="1"/>
  <c r="J28" i="1" l="1"/>
  <c r="K28" i="1" s="1"/>
  <c r="Q28" i="1"/>
  <c r="J17" i="1"/>
  <c r="K17" i="1" s="1"/>
  <c r="J15" i="1"/>
  <c r="K15" i="1" s="1"/>
  <c r="Q15" i="1"/>
  <c r="J26" i="1"/>
  <c r="K26" i="1" s="1"/>
  <c r="Q26" i="1"/>
  <c r="J24" i="1"/>
  <c r="K24" i="1" s="1"/>
  <c r="Q24" i="1"/>
  <c r="J14" i="1"/>
  <c r="K14" i="1" s="1"/>
  <c r="Q14" i="1"/>
  <c r="J27" i="1"/>
  <c r="K27" i="1" s="1"/>
  <c r="Q27" i="1"/>
  <c r="J23" i="1"/>
  <c r="K23" i="1" s="1"/>
  <c r="Q23" i="1"/>
  <c r="J13" i="1"/>
  <c r="K13" i="1" s="1"/>
  <c r="Q13" i="1"/>
  <c r="J16" i="1"/>
  <c r="K16" i="1" s="1"/>
  <c r="Q16" i="1"/>
  <c r="J30" i="1"/>
  <c r="K30" i="1" s="1"/>
  <c r="Q30" i="1"/>
  <c r="J22" i="1"/>
  <c r="K22" i="1" s="1"/>
  <c r="Q22" i="1"/>
  <c r="J12" i="1"/>
  <c r="K12" i="1" s="1"/>
  <c r="Q12" i="1"/>
  <c r="J18" i="1"/>
  <c r="K18" i="1" s="1"/>
  <c r="Q18" i="1"/>
  <c r="J25" i="1"/>
  <c r="K25" i="1" s="1"/>
  <c r="Q25" i="1"/>
  <c r="J29" i="1"/>
  <c r="K29" i="1" s="1"/>
  <c r="Q29" i="1"/>
  <c r="J21" i="1"/>
  <c r="K21" i="1" s="1"/>
  <c r="J11" i="1"/>
  <c r="K11" i="1" s="1"/>
  <c r="Q11" i="1"/>
  <c r="O15" i="1"/>
  <c r="P15" i="1" s="1"/>
  <c r="O13" i="1"/>
  <c r="P13" i="1" s="1"/>
  <c r="O11" i="1"/>
  <c r="P11" i="1" s="1"/>
  <c r="O24" i="1"/>
  <c r="P24" i="1" s="1"/>
  <c r="O22" i="1"/>
  <c r="P22" i="1" s="1"/>
  <c r="O18" i="1"/>
  <c r="P18" i="1" s="1"/>
  <c r="O29" i="1"/>
  <c r="P29" i="1" s="1"/>
  <c r="O21" i="1"/>
  <c r="P21" i="1" s="1"/>
  <c r="O25" i="1"/>
  <c r="P25" i="1" s="1"/>
  <c r="O16" i="1"/>
  <c r="P16" i="1" s="1"/>
  <c r="O14" i="1"/>
  <c r="P14" i="1" s="1"/>
  <c r="O28" i="1"/>
  <c r="P28" i="1" s="1"/>
  <c r="O26" i="1"/>
  <c r="P26" i="1" s="1"/>
  <c r="O17" i="1"/>
  <c r="P17" i="1" s="1"/>
  <c r="O30" i="1"/>
  <c r="P30" i="1" s="1"/>
  <c r="O27" i="1"/>
  <c r="P27" i="1" s="1"/>
  <c r="O23" i="1"/>
  <c r="P23" i="1" s="1"/>
  <c r="O19" i="1"/>
  <c r="P19" i="1" s="1"/>
  <c r="O12" i="1"/>
  <c r="P12" i="1" s="1"/>
</calcChain>
</file>

<file path=xl/sharedStrings.xml><?xml version="1.0" encoding="utf-8"?>
<sst xmlns="http://schemas.openxmlformats.org/spreadsheetml/2006/main" count="132" uniqueCount="67">
  <si>
    <t>Sample Name</t>
  </si>
  <si>
    <t>UVM Batch Number</t>
  </si>
  <si>
    <t>Quartz Mass (g)</t>
  </si>
  <si>
    <t>CONSTANTS</t>
  </si>
  <si>
    <t>SAMPLE PREPARATION DATA</t>
  </si>
  <si>
    <t>Avogadro's Number (atoms/mol):</t>
  </si>
  <si>
    <t>CALCULATIONS TO DETERMINE CONCENTRATION</t>
  </si>
  <si>
    <t>CALCULATIONS TO DETERMINE UNCERTAINTY</t>
  </si>
  <si>
    <t>Blank Name</t>
  </si>
  <si>
    <t>AMS Cathode Number</t>
  </si>
  <si>
    <t>Al Analysis Date</t>
  </si>
  <si>
    <r>
      <t xml:space="preserve">From AMS: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t>
    </r>
  </si>
  <si>
    <r>
      <t xml:space="preserve">From AMS: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 Uncertainty</t>
    </r>
  </si>
  <si>
    <t>Atomic Mass of Al (g/mol):</t>
  </si>
  <si>
    <r>
      <t xml:space="preserve">Total </t>
    </r>
    <r>
      <rPr>
        <b/>
        <vertAlign val="superscript"/>
        <sz val="10"/>
        <color theme="1"/>
        <rFont val="Times New Roman"/>
        <family val="1"/>
      </rPr>
      <t>27</t>
    </r>
    <r>
      <rPr>
        <b/>
        <sz val="10"/>
        <color theme="1"/>
        <rFont val="Times New Roman"/>
        <family val="1"/>
      </rPr>
      <t>Al Quantified by ICP-OES (</t>
    </r>
    <r>
      <rPr>
        <sz val="10"/>
        <color theme="1"/>
        <rFont val="Times New Roman"/>
        <family val="1"/>
      </rPr>
      <t>μ</t>
    </r>
    <r>
      <rPr>
        <b/>
        <sz val="10"/>
        <color theme="1"/>
        <rFont val="Times New Roman"/>
        <family val="1"/>
      </rPr>
      <t>g)</t>
    </r>
  </si>
  <si>
    <r>
      <t xml:space="preserve">Calculate: Total </t>
    </r>
    <r>
      <rPr>
        <b/>
        <vertAlign val="superscript"/>
        <sz val="10"/>
        <color theme="1"/>
        <rFont val="Times New Roman"/>
        <family val="1"/>
      </rPr>
      <t>27</t>
    </r>
    <r>
      <rPr>
        <b/>
        <sz val="10"/>
        <color theme="1"/>
        <rFont val="Times New Roman"/>
        <family val="1"/>
      </rPr>
      <t>Al Atoms</t>
    </r>
  </si>
  <si>
    <r>
      <t xml:space="preserve">From AMS: Uncorrected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t>
    </r>
  </si>
  <si>
    <r>
      <t xml:space="preserve">From "Blanks" Sheet: Background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t>
    </r>
  </si>
  <si>
    <r>
      <t xml:space="preserve">Calculate: Background-Corrected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t>
    </r>
  </si>
  <si>
    <r>
      <t xml:space="preserve">Calculate: </t>
    </r>
    <r>
      <rPr>
        <b/>
        <vertAlign val="superscript"/>
        <sz val="10"/>
        <color theme="1"/>
        <rFont val="Times New Roman"/>
        <family val="1"/>
      </rPr>
      <t>26</t>
    </r>
    <r>
      <rPr>
        <b/>
        <sz val="10"/>
        <color theme="1"/>
        <rFont val="Times New Roman"/>
        <family val="1"/>
      </rPr>
      <t xml:space="preserve">Al Atoms </t>
    </r>
    <r>
      <rPr>
        <b/>
        <vertAlign val="superscript"/>
        <sz val="10"/>
        <color theme="1"/>
        <rFont val="Times New Roman"/>
        <family val="1"/>
      </rPr>
      <t/>
    </r>
  </si>
  <si>
    <r>
      <t xml:space="preserve">Calculate: </t>
    </r>
    <r>
      <rPr>
        <b/>
        <vertAlign val="superscript"/>
        <sz val="10"/>
        <color theme="1"/>
        <rFont val="Times New Roman"/>
        <family val="1"/>
      </rPr>
      <t>26</t>
    </r>
    <r>
      <rPr>
        <b/>
        <sz val="10"/>
        <color theme="1"/>
        <rFont val="Times New Roman"/>
        <family val="1"/>
      </rPr>
      <t>Al Atoms/g</t>
    </r>
  </si>
  <si>
    <r>
      <t xml:space="preserve">From AMS: Uncorrected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 Uncertainty</t>
    </r>
  </si>
  <si>
    <r>
      <t xml:space="preserve">From "Blanks" Sheet: Background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 Uncertainty</t>
    </r>
  </si>
  <si>
    <r>
      <t xml:space="preserve">Calculate: Background-Corrected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 Uncertainty</t>
    </r>
  </si>
  <si>
    <r>
      <t xml:space="preserve">Calculate: Uncertainty </t>
    </r>
    <r>
      <rPr>
        <b/>
        <vertAlign val="superscript"/>
        <sz val="10"/>
        <color theme="1"/>
        <rFont val="Times New Roman"/>
        <family val="1"/>
      </rPr>
      <t>26</t>
    </r>
    <r>
      <rPr>
        <b/>
        <sz val="10"/>
        <color theme="1"/>
        <rFont val="Times New Roman"/>
        <family val="1"/>
      </rPr>
      <t>Al Atoms</t>
    </r>
  </si>
  <si>
    <r>
      <t xml:space="preserve">Calculate: Uncertainty </t>
    </r>
    <r>
      <rPr>
        <b/>
        <vertAlign val="superscript"/>
        <sz val="10"/>
        <color theme="1"/>
        <rFont val="Times New Roman"/>
        <family val="1"/>
      </rPr>
      <t>26</t>
    </r>
    <r>
      <rPr>
        <b/>
        <sz val="10"/>
        <color theme="1"/>
        <rFont val="Times New Roman"/>
        <family val="1"/>
      </rPr>
      <t>Al Atoms/g</t>
    </r>
  </si>
  <si>
    <r>
      <t xml:space="preserve">Uncorrected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t>
    </r>
  </si>
  <si>
    <r>
      <t xml:space="preserve">Uncorrected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 Uncertainty**</t>
    </r>
  </si>
  <si>
    <r>
      <t xml:space="preserve">Background-Corrected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t>
    </r>
  </si>
  <si>
    <r>
      <t xml:space="preserve">Background-Corrected </t>
    </r>
    <r>
      <rPr>
        <b/>
        <vertAlign val="superscript"/>
        <sz val="10"/>
        <color theme="1"/>
        <rFont val="Times New Roman"/>
        <family val="1"/>
      </rPr>
      <t>26</t>
    </r>
    <r>
      <rPr>
        <b/>
        <sz val="10"/>
        <color theme="1"/>
        <rFont val="Times New Roman"/>
        <family val="1"/>
      </rPr>
      <t>Al/</t>
    </r>
    <r>
      <rPr>
        <b/>
        <vertAlign val="superscript"/>
        <sz val="10"/>
        <color theme="1"/>
        <rFont val="Times New Roman"/>
        <family val="1"/>
      </rPr>
      <t>27</t>
    </r>
    <r>
      <rPr>
        <b/>
        <sz val="10"/>
        <color theme="1"/>
        <rFont val="Times New Roman"/>
        <family val="1"/>
      </rPr>
      <t>Al Ratio Uncertainty</t>
    </r>
  </si>
  <si>
    <r>
      <rPr>
        <b/>
        <vertAlign val="superscript"/>
        <sz val="10"/>
        <color theme="1"/>
        <rFont val="Times New Roman"/>
        <family val="1"/>
      </rPr>
      <t>26</t>
    </r>
    <r>
      <rPr>
        <b/>
        <sz val="10"/>
        <color theme="1"/>
        <rFont val="Times New Roman"/>
        <family val="1"/>
      </rPr>
      <t>Al Concentration (atoms g</t>
    </r>
    <r>
      <rPr>
        <b/>
        <vertAlign val="superscript"/>
        <sz val="10"/>
        <color theme="1"/>
        <rFont val="Times New Roman"/>
        <family val="1"/>
      </rPr>
      <t>-1</t>
    </r>
    <r>
      <rPr>
        <b/>
        <sz val="10"/>
        <color theme="1"/>
        <rFont val="Times New Roman"/>
        <family val="1"/>
      </rPr>
      <t>)</t>
    </r>
  </si>
  <si>
    <r>
      <rPr>
        <b/>
        <vertAlign val="superscript"/>
        <sz val="10"/>
        <color theme="1"/>
        <rFont val="Times New Roman"/>
        <family val="1"/>
      </rPr>
      <t>26</t>
    </r>
    <r>
      <rPr>
        <b/>
        <sz val="10"/>
        <color theme="1"/>
        <rFont val="Times New Roman"/>
        <family val="1"/>
      </rPr>
      <t>Al Concentration Uncertainty (atoms g</t>
    </r>
    <r>
      <rPr>
        <b/>
        <vertAlign val="superscript"/>
        <sz val="10"/>
        <color theme="1"/>
        <rFont val="Times New Roman"/>
        <family val="1"/>
      </rPr>
      <t>-1</t>
    </r>
    <r>
      <rPr>
        <b/>
        <sz val="10"/>
        <color theme="1"/>
        <rFont val="Times New Roman"/>
        <family val="1"/>
      </rPr>
      <t>)</t>
    </r>
  </si>
  <si>
    <r>
      <t xml:space="preserve">Total </t>
    </r>
    <r>
      <rPr>
        <b/>
        <vertAlign val="superscript"/>
        <sz val="10"/>
        <color theme="1"/>
        <rFont val="Times New Roman"/>
        <family val="1"/>
      </rPr>
      <t>27</t>
    </r>
    <r>
      <rPr>
        <b/>
        <sz val="10"/>
        <color theme="1"/>
        <rFont val="Times New Roman"/>
        <family val="1"/>
      </rPr>
      <t>Al Quantified by ICP-OES (</t>
    </r>
    <r>
      <rPr>
        <sz val="10"/>
        <color theme="1"/>
        <rFont val="Times New Roman"/>
        <family val="1"/>
      </rPr>
      <t>μ</t>
    </r>
    <r>
      <rPr>
        <b/>
        <sz val="10"/>
        <color theme="1"/>
        <rFont val="Times New Roman"/>
        <family val="1"/>
      </rPr>
      <t>g)*</t>
    </r>
  </si>
  <si>
    <r>
      <t>*</t>
    </r>
    <r>
      <rPr>
        <vertAlign val="superscript"/>
        <sz val="10"/>
        <rFont val="Times New Roman"/>
        <family val="1"/>
      </rPr>
      <t>27</t>
    </r>
    <r>
      <rPr>
        <sz val="10"/>
        <rFont val="Times New Roman"/>
        <family val="1"/>
      </rPr>
      <t>Al was added only to samples with insufficient total Al through commercial SPEX ICP standard with a concentration of 1000 μg mL</t>
    </r>
    <r>
      <rPr>
        <vertAlign val="superscript"/>
        <sz val="10"/>
        <rFont val="Times New Roman"/>
        <family val="1"/>
      </rPr>
      <t>-1</t>
    </r>
    <r>
      <rPr>
        <sz val="10"/>
        <rFont val="Times New Roman"/>
        <family val="1"/>
      </rPr>
      <t>. The total here reflects the sum of Al added through carrier and native Al in quartz.</t>
    </r>
  </si>
  <si>
    <t>Cathode Number</t>
  </si>
  <si>
    <t>BLK</t>
  </si>
  <si>
    <t>Pit2-6-14</t>
  </si>
  <si>
    <t>Pit2-14-17</t>
  </si>
  <si>
    <t>Pit2-23-29</t>
  </si>
  <si>
    <t>Pit2-37-43</t>
  </si>
  <si>
    <t>Pit2-43-50</t>
  </si>
  <si>
    <t>Pit2-56-62</t>
  </si>
  <si>
    <t>C1-5-36</t>
  </si>
  <si>
    <t>C1-36-48</t>
  </si>
  <si>
    <t>C1-48-70</t>
  </si>
  <si>
    <t>C1-70-100</t>
  </si>
  <si>
    <t>C1-107-125</t>
  </si>
  <si>
    <t>C1-125-145</t>
  </si>
  <si>
    <t>C1-185-235</t>
  </si>
  <si>
    <t>C1-235-310</t>
  </si>
  <si>
    <t>C1-310-350</t>
  </si>
  <si>
    <t>C1-500-582</t>
  </si>
  <si>
    <t>C1-582-649</t>
  </si>
  <si>
    <t>C1-781-819</t>
  </si>
  <si>
    <t>C1-819-879</t>
  </si>
  <si>
    <t>C1-879-944</t>
  </si>
  <si>
    <t>AVERAGE</t>
  </si>
  <si>
    <t>STDEV</t>
  </si>
  <si>
    <t>You had two blanks with your samples, so I see no reason not to average them. There's a bit of spread, and the first one is higher than we generally see, but that's not necessarily surprising given your sample ratios. The blank correction should be pretty trivial since some of your samples are four orders of magnitude higher! I'm happy to discuss other options though.</t>
  </si>
  <si>
    <t>BLK-645</t>
  </si>
  <si>
    <t>BLK-646</t>
  </si>
  <si>
    <t>Added Al carrier  (μg)</t>
  </si>
  <si>
    <r>
      <t xml:space="preserve">Calculate: Uncorrected </t>
    </r>
    <r>
      <rPr>
        <b/>
        <vertAlign val="superscript"/>
        <sz val="10"/>
        <color theme="1"/>
        <rFont val="Times New Roman"/>
        <family val="1"/>
      </rPr>
      <t>26</t>
    </r>
    <r>
      <rPr>
        <b/>
        <sz val="10"/>
        <color theme="1"/>
        <rFont val="Times New Roman"/>
        <family val="1"/>
      </rPr>
      <t xml:space="preserve">Al Atoms </t>
    </r>
  </si>
  <si>
    <r>
      <t xml:space="preserve">Background </t>
    </r>
    <r>
      <rPr>
        <b/>
        <vertAlign val="superscript"/>
        <sz val="10"/>
        <color theme="1"/>
        <rFont val="Times New Roman"/>
        <family val="1"/>
      </rPr>
      <t>26</t>
    </r>
    <r>
      <rPr>
        <b/>
        <sz val="10"/>
        <color theme="1"/>
        <rFont val="Times New Roman"/>
        <family val="1"/>
      </rPr>
      <t xml:space="preserve">Al Atoms </t>
    </r>
  </si>
  <si>
    <r>
      <t xml:space="preserve">Calculate: Background-Corrected   </t>
    </r>
    <r>
      <rPr>
        <b/>
        <vertAlign val="superscript"/>
        <sz val="10"/>
        <color theme="1"/>
        <rFont val="Times New Roman"/>
        <family val="1"/>
      </rPr>
      <t>26</t>
    </r>
    <r>
      <rPr>
        <b/>
        <sz val="10"/>
        <color theme="1"/>
        <rFont val="Times New Roman"/>
        <family val="1"/>
      </rPr>
      <t xml:space="preserve">Al Atoms </t>
    </r>
  </si>
  <si>
    <r>
      <t>**Isotopic analysis was conducted at PRIME Laboratory; ratios were normalized against standard KNSTD-01-5-2 with an assumed ratio of 1.818 x 10</t>
    </r>
    <r>
      <rPr>
        <vertAlign val="superscript"/>
        <sz val="10"/>
        <color theme="1"/>
        <rFont val="Times New Roman"/>
        <family val="1"/>
      </rPr>
      <t>-12</t>
    </r>
    <r>
      <rPr>
        <sz val="10"/>
        <color theme="1"/>
        <rFont val="Times New Roman"/>
        <family val="1"/>
      </rPr>
      <t xml:space="preserve"> (Nishiizumi et al., 2004).</t>
    </r>
  </si>
  <si>
    <t xml:space="preserve">BLK/sample ratio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</si>
</sst>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E+00"/>
    <numFmt numFmtId="165" formatCode="0.0000"/>
  </numFmts>
  <fonts count="14" x14ac:knownFonts="1">
    <font>
      <sz val="12"/>
      <color theme="1"/>
      <name val="Calibri"/>
      <family val="2"/>
      <scheme val="minor"/>
    </font>
    <font>
      <sz val="10"/>
      <color theme="1"/>
      <name val="Times New Roman"/>
      <family val="1"/>
    </font>
    <font>
      <b/>
      <sz val="10"/>
      <color theme="1"/>
      <name val="Times New Roman"/>
      <family val="1"/>
    </font>
    <font>
      <sz val="10"/>
      <color theme="1"/>
      <name val="Times"/>
      <family val="1"/>
    </font>
    <font>
      <sz val="10"/>
      <name val="Times New Roman"/>
      <family val="1"/>
    </font>
    <font>
      <sz val="10"/>
      <name val="Times"/>
      <family val="1"/>
    </font>
    <font>
      <sz val="10"/>
      <color theme="0" tint="-0.249977111117893"/>
      <name val="Times New Roman"/>
      <family val="1"/>
    </font>
    <font>
      <sz val="10"/>
      <color rgb="FFFF0000"/>
      <name val="Times New Roman"/>
      <family val="1"/>
    </font>
    <font>
      <b/>
      <sz val="10"/>
      <color rgb="FFFF0000"/>
      <name val="Times New Roman"/>
      <family val="1"/>
    </font>
    <font>
      <b/>
      <vertAlign val="superscript"/>
      <sz val="10"/>
      <color theme="1"/>
      <name val="Times New Roman"/>
      <family val="1"/>
    </font>
    <font>
      <u/>
      <sz val="12"/>
      <color theme="10"/>
      <name val="Calibri"/>
      <family val="2"/>
      <scheme val="minor"/>
    </font>
    <font>
      <u/>
      <sz val="12"/>
      <color theme="11"/>
      <name val="Calibri"/>
      <family val="2"/>
      <scheme val="minor"/>
    </font>
    <font>
      <vertAlign val="superscript"/>
      <sz val="10"/>
      <name val="Times New Roman"/>
      <family val="1"/>
    </font>
    <font>
      <vertAlign val="superscript"/>
      <sz val="10"/>
      <color theme="1"/>
      <name val="Times New Roman"/>
      <family val="1"/>
    </font>
  </fonts>
  <fills count="10">
    <fill>
      <patternFill patternType="none"/>
    </fill>
    <fill>
      <patternFill patternType="gray125"/>
    </fill>
    <fill>
      <patternFill patternType="solid">
        <fgColor theme="1"/>
        <bgColor indexed="64"/>
      </patternFill>
    </fill>
    <fill>
      <patternFill patternType="solid">
        <fgColor theme="7" tint="0.39997558519241921"/>
        <bgColor indexed="64"/>
      </patternFill>
    </fill>
    <fill>
      <patternFill patternType="solid">
        <fgColor rgb="FFFFFF66"/>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5" tint="0.59999389629810485"/>
        <bgColor indexed="64"/>
      </patternFill>
    </fill>
    <fill>
      <patternFill patternType="solid">
        <fgColor rgb="FFFFFF00"/>
        <bgColor indexed="64"/>
      </patternFill>
    </fill>
    <fill>
      <patternFill patternType="solid">
        <fgColor theme="6" tint="0.59999389629810485"/>
        <bgColor indexed="64"/>
      </patternFill>
    </fill>
  </fills>
  <borders count="1">
    <border>
      <left/>
      <right/>
      <top/>
      <bottom/>
      <diagonal/>
    </border>
  </borders>
  <cellStyleXfs count="29">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49">
    <xf numFmtId="0" fontId="0" fillId="0" borderId="0" xfId="0"/>
    <xf numFmtId="0" fontId="1" fillId="2" borderId="0" xfId="0" applyFont="1" applyFill="1" applyBorder="1" applyAlignment="1">
      <alignment horizontal="center"/>
    </xf>
    <xf numFmtId="0" fontId="1" fillId="0" borderId="0" xfId="0" applyFont="1" applyFill="1" applyBorder="1" applyAlignment="1">
      <alignment horizontal="center"/>
    </xf>
    <xf numFmtId="0" fontId="2" fillId="0" borderId="0" xfId="0" applyFont="1" applyFill="1" applyBorder="1" applyAlignment="1">
      <alignment horizontal="center" vertical="center" wrapText="1"/>
    </xf>
    <xf numFmtId="0" fontId="2" fillId="0" borderId="0" xfId="0" applyFont="1" applyBorder="1" applyAlignment="1">
      <alignment horizontal="center" vertical="center" wrapText="1"/>
    </xf>
    <xf numFmtId="164" fontId="2" fillId="0" borderId="0" xfId="0" applyNumberFormat="1" applyFont="1" applyBorder="1" applyAlignment="1">
      <alignment horizontal="center" vertical="center" wrapText="1"/>
    </xf>
    <xf numFmtId="164" fontId="4" fillId="0" borderId="0" xfId="0" applyNumberFormat="1" applyFont="1" applyBorder="1" applyAlignment="1">
      <alignment horizontal="center"/>
    </xf>
    <xf numFmtId="164" fontId="5" fillId="0" borderId="0" xfId="0" applyNumberFormat="1" applyFont="1" applyFill="1" applyAlignment="1">
      <alignment horizontal="center"/>
    </xf>
    <xf numFmtId="164" fontId="5" fillId="0" borderId="0" xfId="0" applyNumberFormat="1" applyFont="1" applyBorder="1" applyAlignment="1">
      <alignment horizontal="center"/>
    </xf>
    <xf numFmtId="164" fontId="4" fillId="4" borderId="0" xfId="0" applyNumberFormat="1" applyFont="1" applyFill="1" applyBorder="1" applyAlignment="1">
      <alignment horizontal="center"/>
    </xf>
    <xf numFmtId="164" fontId="3" fillId="0" borderId="0" xfId="0" applyNumberFormat="1" applyFont="1" applyFill="1" applyAlignment="1">
      <alignment horizontal="center"/>
    </xf>
    <xf numFmtId="0" fontId="6" fillId="0" borderId="0" xfId="0" applyFont="1" applyFill="1" applyBorder="1" applyAlignment="1">
      <alignment horizontal="center"/>
    </xf>
    <xf numFmtId="164" fontId="4" fillId="0" borderId="0" xfId="0" applyNumberFormat="1" applyFont="1" applyFill="1" applyBorder="1" applyAlignment="1">
      <alignment horizontal="center"/>
    </xf>
    <xf numFmtId="164" fontId="1" fillId="0" borderId="0" xfId="0" applyNumberFormat="1" applyFont="1" applyFill="1" applyBorder="1" applyAlignment="1">
      <alignment horizontal="center"/>
    </xf>
    <xf numFmtId="0" fontId="1" fillId="0" borderId="0" xfId="0" applyFont="1" applyFill="1" applyBorder="1" applyAlignment="1">
      <alignment horizontal="center" wrapText="1"/>
    </xf>
    <xf numFmtId="0" fontId="2" fillId="0" borderId="0" xfId="0" applyFont="1" applyFill="1" applyBorder="1" applyAlignment="1">
      <alignment horizontal="left"/>
    </xf>
    <xf numFmtId="164" fontId="7" fillId="0" borderId="0" xfId="0" applyNumberFormat="1" applyFont="1" applyFill="1" applyBorder="1" applyAlignment="1">
      <alignment horizontal="center"/>
    </xf>
    <xf numFmtId="164" fontId="8" fillId="0" borderId="0" xfId="0" applyNumberFormat="1" applyFont="1" applyFill="1" applyBorder="1" applyAlignment="1">
      <alignment horizontal="center"/>
    </xf>
    <xf numFmtId="0" fontId="1" fillId="0" borderId="0" xfId="0" applyFont="1" applyAlignment="1">
      <alignment horizontal="center"/>
    </xf>
    <xf numFmtId="0" fontId="4" fillId="0" borderId="0" xfId="0" applyFont="1" applyFill="1" applyBorder="1" applyAlignment="1">
      <alignment horizontal="center"/>
    </xf>
    <xf numFmtId="0" fontId="5" fillId="0" borderId="0" xfId="0" applyFont="1" applyAlignment="1">
      <alignment horizontal="center"/>
    </xf>
    <xf numFmtId="14" fontId="5" fillId="0" borderId="0" xfId="0" applyNumberFormat="1" applyFont="1" applyFill="1" applyAlignment="1">
      <alignment horizontal="center"/>
    </xf>
    <xf numFmtId="165" fontId="5" fillId="0" borderId="0" xfId="0" applyNumberFormat="1" applyFont="1" applyAlignment="1">
      <alignment horizontal="center"/>
    </xf>
    <xf numFmtId="0" fontId="1" fillId="0" borderId="0" xfId="0" applyFont="1"/>
    <xf numFmtId="165" fontId="4" fillId="0" borderId="0" xfId="0" applyNumberFormat="1" applyFont="1" applyAlignment="1">
      <alignment horizontal="center"/>
    </xf>
    <xf numFmtId="1" fontId="4" fillId="0" borderId="0" xfId="0" applyNumberFormat="1" applyFont="1" applyAlignment="1">
      <alignment horizontal="center"/>
    </xf>
    <xf numFmtId="164" fontId="4" fillId="0" borderId="0" xfId="0" applyNumberFormat="1" applyFont="1" applyFill="1" applyAlignment="1">
      <alignment horizontal="center"/>
    </xf>
    <xf numFmtId="0" fontId="1" fillId="0" borderId="0" xfId="0" applyFont="1" applyAlignment="1">
      <alignment vertical="center"/>
    </xf>
    <xf numFmtId="1" fontId="5" fillId="0" borderId="0" xfId="0" applyNumberFormat="1" applyFont="1" applyAlignment="1">
      <alignment horizontal="center"/>
    </xf>
    <xf numFmtId="164" fontId="1" fillId="0" borderId="0" xfId="0" applyNumberFormat="1" applyFont="1" applyAlignment="1">
      <alignment horizontal="center"/>
    </xf>
    <xf numFmtId="14" fontId="1" fillId="0" borderId="0" xfId="0" applyNumberFormat="1" applyFont="1" applyAlignment="1">
      <alignment horizontal="center"/>
    </xf>
    <xf numFmtId="0" fontId="8" fillId="0" borderId="0" xfId="0" applyFont="1" applyAlignment="1">
      <alignment horizontal="center"/>
    </xf>
    <xf numFmtId="164" fontId="8" fillId="0" borderId="0" xfId="0" applyNumberFormat="1" applyFont="1" applyAlignment="1">
      <alignment horizontal="center"/>
    </xf>
    <xf numFmtId="0" fontId="1" fillId="0" borderId="0" xfId="0" applyNumberFormat="1" applyFont="1" applyAlignment="1">
      <alignment horizontal="center"/>
    </xf>
    <xf numFmtId="0" fontId="3" fillId="0" borderId="0" xfId="0" applyNumberFormat="1" applyFont="1" applyFill="1" applyAlignment="1">
      <alignment horizontal="center"/>
    </xf>
    <xf numFmtId="0" fontId="1" fillId="0" borderId="0" xfId="0" applyNumberFormat="1" applyFont="1" applyFill="1" applyBorder="1" applyAlignment="1">
      <alignment horizontal="center"/>
    </xf>
    <xf numFmtId="0" fontId="2" fillId="0" borderId="0" xfId="0" applyNumberFormat="1" applyFont="1" applyFill="1" applyBorder="1" applyAlignment="1">
      <alignment horizontal="center"/>
    </xf>
    <xf numFmtId="2" fontId="1" fillId="0" borderId="0" xfId="0" applyNumberFormat="1" applyFont="1" applyFill="1" applyBorder="1" applyAlignment="1">
      <alignment horizontal="center"/>
    </xf>
    <xf numFmtId="1" fontId="1" fillId="0" borderId="0" xfId="0" applyNumberFormat="1" applyFont="1" applyFill="1" applyBorder="1" applyAlignment="1">
      <alignment horizontal="center"/>
    </xf>
    <xf numFmtId="0" fontId="7" fillId="0" borderId="0" xfId="0" applyNumberFormat="1" applyFont="1" applyFill="1" applyBorder="1" applyAlignment="1">
      <alignment horizontal="center"/>
    </xf>
    <xf numFmtId="0" fontId="1" fillId="8" borderId="0" xfId="0" applyFont="1" applyFill="1" applyAlignment="1">
      <alignment horizontal="center" vertical="center" wrapText="1"/>
    </xf>
    <xf numFmtId="0" fontId="2" fillId="6" borderId="0" xfId="0" applyFont="1" applyFill="1" applyBorder="1" applyAlignment="1">
      <alignment horizontal="center"/>
    </xf>
    <xf numFmtId="0" fontId="2" fillId="5" borderId="0" xfId="0" applyFont="1" applyFill="1" applyBorder="1" applyAlignment="1">
      <alignment horizontal="center"/>
    </xf>
    <xf numFmtId="0" fontId="2" fillId="3" borderId="0" xfId="0" applyFont="1" applyFill="1" applyBorder="1" applyAlignment="1">
      <alignment horizontal="center"/>
    </xf>
    <xf numFmtId="0" fontId="2" fillId="7" borderId="0" xfId="0" applyFont="1" applyFill="1" applyBorder="1" applyAlignment="1">
      <alignment horizontal="center"/>
    </xf>
    <xf numFmtId="0" fontId="4" fillId="0" borderId="0" xfId="0" applyFont="1" applyFill="1" applyBorder="1" applyAlignment="1">
      <alignment horizontal="left" vertical="center" wrapText="1"/>
    </xf>
    <xf numFmtId="0" fontId="1" fillId="0" borderId="0" xfId="0" applyFont="1" applyAlignment="1">
      <alignment horizontal="left" vertical="center" wrapText="1"/>
    </xf>
    <xf numFmtId="0" fontId="2" fillId="9" borderId="0" xfId="0" applyFont="1" applyFill="1" applyAlignment="1">
      <alignment horizontal="center"/>
    </xf>
    <xf numFmtId="0" fontId="2" fillId="0" borderId="0" xfId="0" applyFont="1" applyAlignment="1">
      <alignment horizontal="center" vertical="center" wrapText="1"/>
    </xf>
  </cellXfs>
  <cellStyles count="2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4"/>
  <sheetViews>
    <sheetView workbookViewId="0">
      <selection activeCell="G2" sqref="G2:G3"/>
    </sheetView>
  </sheetViews>
  <sheetFormatPr baseColWidth="10" defaultRowHeight="13" x14ac:dyDescent="0.15"/>
  <cols>
    <col min="1" max="16384" width="10.83203125" style="18"/>
  </cols>
  <sheetData>
    <row r="1" spans="1:7" ht="58" x14ac:dyDescent="0.15">
      <c r="A1" s="3" t="s">
        <v>8</v>
      </c>
      <c r="B1" s="3" t="s">
        <v>1</v>
      </c>
      <c r="C1" s="3" t="s">
        <v>34</v>
      </c>
      <c r="D1" s="3" t="s">
        <v>10</v>
      </c>
      <c r="E1" s="3" t="s">
        <v>61</v>
      </c>
      <c r="F1" s="5" t="s">
        <v>11</v>
      </c>
      <c r="G1" s="5" t="s">
        <v>12</v>
      </c>
    </row>
    <row r="2" spans="1:7" x14ac:dyDescent="0.15">
      <c r="A2" s="18" t="s">
        <v>35</v>
      </c>
      <c r="B2" s="18">
        <v>645</v>
      </c>
      <c r="C2" s="25">
        <v>153405</v>
      </c>
      <c r="D2" s="30">
        <v>43485</v>
      </c>
      <c r="E2" s="33">
        <v>1510.8</v>
      </c>
      <c r="F2" s="29">
        <v>7.6784920833333305E-15</v>
      </c>
      <c r="G2" s="29">
        <v>1.34720025E-15</v>
      </c>
    </row>
    <row r="3" spans="1:7" x14ac:dyDescent="0.15">
      <c r="A3" s="18" t="s">
        <v>35</v>
      </c>
      <c r="B3" s="18">
        <v>646</v>
      </c>
      <c r="C3" s="25">
        <v>153418</v>
      </c>
      <c r="D3" s="30">
        <v>43485</v>
      </c>
      <c r="E3" s="33">
        <v>1509.9</v>
      </c>
      <c r="F3" s="29">
        <v>1.08624020833333E-15</v>
      </c>
      <c r="G3" s="29">
        <v>5.8819791666666701E-16</v>
      </c>
    </row>
    <row r="4" spans="1:7" x14ac:dyDescent="0.15">
      <c r="D4" s="31" t="s">
        <v>56</v>
      </c>
      <c r="E4" s="32">
        <f>AVERAGE(E2:E3)</f>
        <v>1510.35</v>
      </c>
      <c r="F4" s="32">
        <f>AVERAGE(F2:F3)</f>
        <v>4.3823661458333299E-15</v>
      </c>
      <c r="G4" s="29"/>
    </row>
    <row r="5" spans="1:7" x14ac:dyDescent="0.15">
      <c r="D5" s="31" t="s">
        <v>57</v>
      </c>
      <c r="E5" s="32">
        <f>STDEV(E2:E3)</f>
        <v>0.63639610306779637</v>
      </c>
      <c r="F5" s="32">
        <f>STDEV(F2:F3)</f>
        <v>4.6614260041022325E-15</v>
      </c>
      <c r="G5" s="29"/>
    </row>
    <row r="6" spans="1:7" x14ac:dyDescent="0.15">
      <c r="F6" s="29"/>
      <c r="G6" s="29"/>
    </row>
    <row r="7" spans="1:7" x14ac:dyDescent="0.15">
      <c r="F7" s="29"/>
      <c r="G7" s="29"/>
    </row>
    <row r="8" spans="1:7" x14ac:dyDescent="0.15">
      <c r="A8" s="40" t="s">
        <v>58</v>
      </c>
      <c r="B8" s="40"/>
      <c r="C8" s="40"/>
      <c r="D8" s="40"/>
      <c r="E8" s="40"/>
      <c r="F8" s="40"/>
      <c r="G8" s="40"/>
    </row>
    <row r="9" spans="1:7" x14ac:dyDescent="0.15">
      <c r="A9" s="40"/>
      <c r="B9" s="40"/>
      <c r="C9" s="40"/>
      <c r="D9" s="40"/>
      <c r="E9" s="40"/>
      <c r="F9" s="40"/>
      <c r="G9" s="40"/>
    </row>
    <row r="10" spans="1:7" x14ac:dyDescent="0.15">
      <c r="A10" s="40"/>
      <c r="B10" s="40"/>
      <c r="C10" s="40"/>
      <c r="D10" s="40"/>
      <c r="E10" s="40"/>
      <c r="F10" s="40"/>
      <c r="G10" s="40"/>
    </row>
    <row r="11" spans="1:7" x14ac:dyDescent="0.15">
      <c r="A11" s="40"/>
      <c r="B11" s="40"/>
      <c r="C11" s="40"/>
      <c r="D11" s="40"/>
      <c r="E11" s="40"/>
      <c r="F11" s="40"/>
      <c r="G11" s="40"/>
    </row>
    <row r="12" spans="1:7" x14ac:dyDescent="0.15">
      <c r="A12" s="40"/>
      <c r="B12" s="40"/>
      <c r="C12" s="40"/>
      <c r="D12" s="40"/>
      <c r="E12" s="40"/>
      <c r="F12" s="40"/>
      <c r="G12" s="40"/>
    </row>
    <row r="13" spans="1:7" x14ac:dyDescent="0.15">
      <c r="A13" s="40"/>
      <c r="B13" s="40"/>
      <c r="C13" s="40"/>
      <c r="D13" s="40"/>
      <c r="E13" s="40"/>
      <c r="F13" s="40"/>
      <c r="G13" s="40"/>
    </row>
    <row r="14" spans="1:7" x14ac:dyDescent="0.15">
      <c r="F14" s="29"/>
      <c r="G14" s="29"/>
    </row>
    <row r="15" spans="1:7" x14ac:dyDescent="0.15">
      <c r="F15" s="29"/>
      <c r="G15" s="29"/>
    </row>
    <row r="16" spans="1:7" x14ac:dyDescent="0.15">
      <c r="F16" s="29"/>
      <c r="G16" s="29"/>
    </row>
    <row r="17" spans="6:7" x14ac:dyDescent="0.15">
      <c r="F17" s="29"/>
      <c r="G17" s="29"/>
    </row>
    <row r="18" spans="6:7" x14ac:dyDescent="0.15">
      <c r="F18" s="29"/>
      <c r="G18" s="29"/>
    </row>
    <row r="19" spans="6:7" x14ac:dyDescent="0.15">
      <c r="F19" s="29"/>
      <c r="G19" s="29"/>
    </row>
    <row r="20" spans="6:7" x14ac:dyDescent="0.15">
      <c r="F20" s="29"/>
      <c r="G20" s="29"/>
    </row>
    <row r="21" spans="6:7" x14ac:dyDescent="0.15">
      <c r="F21" s="29"/>
      <c r="G21" s="29"/>
    </row>
    <row r="22" spans="6:7" x14ac:dyDescent="0.15">
      <c r="F22" s="29"/>
      <c r="G22" s="29"/>
    </row>
    <row r="23" spans="6:7" x14ac:dyDescent="0.15">
      <c r="F23" s="29"/>
      <c r="G23" s="29"/>
    </row>
    <row r="24" spans="6:7" x14ac:dyDescent="0.15">
      <c r="F24" s="29"/>
      <c r="G24" s="29"/>
    </row>
    <row r="25" spans="6:7" x14ac:dyDescent="0.15">
      <c r="F25" s="29"/>
      <c r="G25" s="29"/>
    </row>
    <row r="26" spans="6:7" x14ac:dyDescent="0.15">
      <c r="F26" s="29"/>
      <c r="G26" s="29"/>
    </row>
    <row r="27" spans="6:7" x14ac:dyDescent="0.15">
      <c r="F27" s="29"/>
      <c r="G27" s="29"/>
    </row>
    <row r="28" spans="6:7" x14ac:dyDescent="0.15">
      <c r="F28" s="29"/>
      <c r="G28" s="29"/>
    </row>
    <row r="29" spans="6:7" x14ac:dyDescent="0.15">
      <c r="F29" s="29"/>
      <c r="G29" s="29"/>
    </row>
    <row r="30" spans="6:7" x14ac:dyDescent="0.15">
      <c r="F30" s="29"/>
      <c r="G30" s="29"/>
    </row>
    <row r="31" spans="6:7" x14ac:dyDescent="0.15">
      <c r="F31" s="29"/>
      <c r="G31" s="29"/>
    </row>
    <row r="32" spans="6:7" x14ac:dyDescent="0.15">
      <c r="F32" s="29"/>
      <c r="G32" s="29"/>
    </row>
    <row r="33" spans="6:7" x14ac:dyDescent="0.15">
      <c r="F33" s="29"/>
      <c r="G33" s="29"/>
    </row>
    <row r="34" spans="6:7" x14ac:dyDescent="0.15">
      <c r="F34" s="29"/>
      <c r="G34" s="29"/>
    </row>
    <row r="35" spans="6:7" x14ac:dyDescent="0.15">
      <c r="F35" s="29"/>
      <c r="G35" s="29"/>
    </row>
    <row r="36" spans="6:7" x14ac:dyDescent="0.15">
      <c r="F36" s="29"/>
      <c r="G36" s="29"/>
    </row>
    <row r="37" spans="6:7" x14ac:dyDescent="0.15">
      <c r="F37" s="29"/>
      <c r="G37" s="29"/>
    </row>
    <row r="38" spans="6:7" x14ac:dyDescent="0.15">
      <c r="F38" s="29"/>
      <c r="G38" s="29"/>
    </row>
    <row r="39" spans="6:7" x14ac:dyDescent="0.15">
      <c r="F39" s="29"/>
      <c r="G39" s="29"/>
    </row>
    <row r="40" spans="6:7" x14ac:dyDescent="0.15">
      <c r="F40" s="29"/>
      <c r="G40" s="29"/>
    </row>
    <row r="41" spans="6:7" x14ac:dyDescent="0.15">
      <c r="F41" s="29"/>
      <c r="G41" s="29"/>
    </row>
    <row r="42" spans="6:7" x14ac:dyDescent="0.15">
      <c r="F42" s="29"/>
      <c r="G42" s="29"/>
    </row>
    <row r="43" spans="6:7" x14ac:dyDescent="0.15">
      <c r="F43" s="29"/>
      <c r="G43" s="29"/>
    </row>
    <row r="44" spans="6:7" x14ac:dyDescent="0.15">
      <c r="F44" s="29"/>
      <c r="G44" s="29"/>
    </row>
  </sheetData>
  <mergeCells count="1">
    <mergeCell ref="A8:G13"/>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0E993-DDF9-DF43-A595-FD8F1CAC6B91}">
  <dimension ref="A3:P43"/>
  <sheetViews>
    <sheetView workbookViewId="0">
      <selection activeCell="J31" sqref="J31"/>
    </sheetView>
  </sheetViews>
  <sheetFormatPr baseColWidth="10" defaultColWidth="16.83203125" defaultRowHeight="13" x14ac:dyDescent="0.15"/>
  <cols>
    <col min="1" max="1" width="10.5" style="2" customWidth="1"/>
    <col min="2" max="3" width="8.33203125" style="2" customWidth="1"/>
    <col min="4" max="4" width="10.5" style="2" bestFit="1" customWidth="1"/>
    <col min="5" max="5" width="10.83203125" style="2" customWidth="1"/>
    <col min="6" max="6" width="14.5" style="2" customWidth="1"/>
    <col min="7" max="7" width="15.5" style="13" customWidth="1"/>
    <col min="8" max="9" width="16.83203125" style="13"/>
    <col min="10" max="10" width="11" style="13" customWidth="1"/>
    <col min="11" max="11" width="10.83203125" style="13" customWidth="1"/>
    <col min="12" max="12" width="14.1640625" style="13" customWidth="1"/>
    <col min="13" max="13" width="16.33203125" style="13" customWidth="1"/>
    <col min="14" max="14" width="16.83203125" style="13"/>
    <col min="15" max="15" width="15" style="2" customWidth="1"/>
    <col min="16" max="16" width="14.5" style="2" customWidth="1"/>
    <col min="17" max="16384" width="16.83203125" style="2"/>
  </cols>
  <sheetData>
    <row r="3" spans="1:16" x14ac:dyDescent="0.15">
      <c r="A3" s="41" t="s">
        <v>3</v>
      </c>
      <c r="B3" s="41"/>
      <c r="C3" s="41"/>
      <c r="D3" s="41"/>
    </row>
    <row r="4" spans="1:16" x14ac:dyDescent="0.15">
      <c r="A4" s="15" t="s">
        <v>13</v>
      </c>
      <c r="D4" s="2">
        <v>26.9815</v>
      </c>
    </row>
    <row r="5" spans="1:16" x14ac:dyDescent="0.15">
      <c r="A5" s="15" t="s">
        <v>5</v>
      </c>
      <c r="D5" s="13">
        <v>6.0220000000000003E+23</v>
      </c>
    </row>
    <row r="8" spans="1:16" x14ac:dyDescent="0.15">
      <c r="A8" s="1"/>
      <c r="B8" s="1"/>
      <c r="C8" s="1"/>
      <c r="D8" s="42" t="s">
        <v>4</v>
      </c>
      <c r="E8" s="42"/>
      <c r="F8" s="42"/>
      <c r="G8" s="43" t="s">
        <v>6</v>
      </c>
      <c r="H8" s="43"/>
      <c r="I8" s="43"/>
      <c r="J8" s="43"/>
      <c r="K8" s="43"/>
      <c r="L8" s="44" t="s">
        <v>7</v>
      </c>
      <c r="M8" s="44"/>
      <c r="N8" s="44"/>
      <c r="O8" s="44"/>
      <c r="P8" s="44"/>
    </row>
    <row r="9" spans="1:16" s="14" customFormat="1" ht="55" customHeight="1" x14ac:dyDescent="0.15">
      <c r="A9" s="3" t="s">
        <v>0</v>
      </c>
      <c r="B9" s="3" t="s">
        <v>1</v>
      </c>
      <c r="C9" s="3" t="s">
        <v>10</v>
      </c>
      <c r="D9" s="3" t="s">
        <v>2</v>
      </c>
      <c r="E9" s="3" t="s">
        <v>14</v>
      </c>
      <c r="F9" s="4" t="s">
        <v>15</v>
      </c>
      <c r="G9" s="5" t="s">
        <v>16</v>
      </c>
      <c r="H9" s="5" t="s">
        <v>17</v>
      </c>
      <c r="I9" s="5" t="s">
        <v>18</v>
      </c>
      <c r="J9" s="5" t="s">
        <v>19</v>
      </c>
      <c r="K9" s="5" t="s">
        <v>20</v>
      </c>
      <c r="L9" s="5" t="s">
        <v>21</v>
      </c>
      <c r="M9" s="5" t="s">
        <v>22</v>
      </c>
      <c r="N9" s="5" t="s">
        <v>23</v>
      </c>
      <c r="O9" s="5" t="s">
        <v>24</v>
      </c>
      <c r="P9" s="5" t="s">
        <v>25</v>
      </c>
    </row>
    <row r="10" spans="1:16" s="11" customFormat="1" ht="14" x14ac:dyDescent="0.2">
      <c r="A10" s="19" t="s">
        <v>36</v>
      </c>
      <c r="B10" s="20">
        <v>645</v>
      </c>
      <c r="C10" s="21">
        <v>43485</v>
      </c>
      <c r="D10" s="22">
        <v>20.673300000000001</v>
      </c>
      <c r="E10" s="28">
        <v>1809.1390119977873</v>
      </c>
      <c r="F10" s="6">
        <f>(E10*$D$5)/($D$4*10^6)</f>
        <v>4.0378167004246147E+19</v>
      </c>
      <c r="G10" s="7">
        <v>3.4741305000000005E-11</v>
      </c>
      <c r="H10" s="7">
        <f>Blanks!$F$4</f>
        <v>4.3823661458333299E-15</v>
      </c>
      <c r="I10" s="7">
        <f t="shared" ref="I10:I29" si="0">G10-H10</f>
        <v>3.4736922633854171E-11</v>
      </c>
      <c r="J10" s="8">
        <f t="shared" ref="J10:J29" si="1">I10*F10</f>
        <v>1402613263.3233416</v>
      </c>
      <c r="K10" s="9">
        <f t="shared" ref="K10:K29" si="2">J10/D10</f>
        <v>67846607.136903226</v>
      </c>
      <c r="L10" s="7">
        <v>6.1900591875000007E-13</v>
      </c>
      <c r="M10" s="7">
        <f>Blanks!$F$5</f>
        <v>4.6614260041022325E-15</v>
      </c>
      <c r="N10" s="7">
        <f>SQRT(L10^2+M10^2)</f>
        <v>6.1902346994271831E-13</v>
      </c>
      <c r="O10" s="7">
        <f>N10*F10</f>
        <v>24995033.048895024</v>
      </c>
      <c r="P10" s="9">
        <f t="shared" ref="P10:P29" si="3">O10/D10</f>
        <v>1209049.0172780843</v>
      </c>
    </row>
    <row r="11" spans="1:16" s="11" customFormat="1" ht="14" x14ac:dyDescent="0.2">
      <c r="A11" s="19" t="s">
        <v>37</v>
      </c>
      <c r="B11" s="20">
        <v>645</v>
      </c>
      <c r="C11" s="21">
        <v>43485</v>
      </c>
      <c r="D11" s="22">
        <v>21.941099999999999</v>
      </c>
      <c r="E11" s="28">
        <v>1924.9117408535442</v>
      </c>
      <c r="F11" s="6">
        <f t="shared" ref="F11:F29" si="4">(E11*$D$5)/($D$4*10^6)</f>
        <v>4.2962098116932133E+19</v>
      </c>
      <c r="G11" s="7">
        <v>3.4388402500000002E-11</v>
      </c>
      <c r="H11" s="7">
        <f>Blanks!$F$4</f>
        <v>4.3823661458333299E-15</v>
      </c>
      <c r="I11" s="7">
        <f t="shared" si="0"/>
        <v>3.4384020133854169E-11</v>
      </c>
      <c r="J11" s="8">
        <f t="shared" si="1"/>
        <v>1477209646.6452127</v>
      </c>
      <c r="K11" s="9">
        <f t="shared" si="2"/>
        <v>67326143.477091521</v>
      </c>
      <c r="L11" s="7">
        <v>7.1845700000000004E-13</v>
      </c>
      <c r="M11" s="7">
        <f>Blanks!$F$5</f>
        <v>4.6614260041022325E-15</v>
      </c>
      <c r="N11" s="7">
        <f t="shared" ref="N11:N29" si="5">SQRT(L11^2+M11^2)</f>
        <v>7.184721217565729E-13</v>
      </c>
      <c r="O11" s="7">
        <f t="shared" ref="O11:O29" si="6">N11*F11</f>
        <v>30867069.789186295</v>
      </c>
      <c r="P11" s="9">
        <f t="shared" si="3"/>
        <v>1406815.0543585462</v>
      </c>
    </row>
    <row r="12" spans="1:16" ht="14" x14ac:dyDescent="0.2">
      <c r="A12" s="19" t="s">
        <v>38</v>
      </c>
      <c r="B12" s="20">
        <v>645</v>
      </c>
      <c r="C12" s="21">
        <v>43485</v>
      </c>
      <c r="D12" s="22">
        <v>21.8446</v>
      </c>
      <c r="E12" s="28">
        <v>1724.00836345584</v>
      </c>
      <c r="F12" s="6">
        <f t="shared" si="4"/>
        <v>3.8478136370220597E+19</v>
      </c>
      <c r="G12" s="7">
        <v>3.6019E-11</v>
      </c>
      <c r="H12" s="7">
        <f>Blanks!$F$4</f>
        <v>4.3823661458333299E-15</v>
      </c>
      <c r="I12" s="7">
        <f t="shared" si="0"/>
        <v>3.6014617633854166E-11</v>
      </c>
      <c r="J12" s="8">
        <f t="shared" si="1"/>
        <v>1385775368.6367922</v>
      </c>
      <c r="K12" s="9">
        <f t="shared" si="2"/>
        <v>63437891.682008013</v>
      </c>
      <c r="L12" s="7">
        <v>7.5717687500000002E-13</v>
      </c>
      <c r="M12" s="7">
        <f>Blanks!$F$5</f>
        <v>4.6614260041022325E-15</v>
      </c>
      <c r="N12" s="7">
        <f t="shared" si="5"/>
        <v>7.5719122348793598E-13</v>
      </c>
      <c r="O12" s="7">
        <f t="shared" si="6"/>
        <v>29135307.155702982</v>
      </c>
      <c r="P12" s="9">
        <f t="shared" si="3"/>
        <v>1333753.2916923626</v>
      </c>
    </row>
    <row r="13" spans="1:16" ht="14" x14ac:dyDescent="0.2">
      <c r="A13" s="19" t="s">
        <v>39</v>
      </c>
      <c r="B13" s="20">
        <v>645</v>
      </c>
      <c r="C13" s="21">
        <v>43485</v>
      </c>
      <c r="D13" s="22">
        <v>12.755100000000001</v>
      </c>
      <c r="E13" s="28">
        <v>1763.5991448225866</v>
      </c>
      <c r="F13" s="6">
        <f t="shared" si="4"/>
        <v>3.936176287501294E+19</v>
      </c>
      <c r="G13" s="7">
        <v>1.8861902500000003E-11</v>
      </c>
      <c r="H13" s="7">
        <f>Blanks!$F$4</f>
        <v>4.3823661458333299E-15</v>
      </c>
      <c r="I13" s="7">
        <f t="shared" si="0"/>
        <v>1.8857520133854169E-11</v>
      </c>
      <c r="J13" s="8">
        <f t="shared" si="1"/>
        <v>742265235.91955006</v>
      </c>
      <c r="K13" s="9">
        <f t="shared" si="2"/>
        <v>58193603.807069331</v>
      </c>
      <c r="L13" s="7">
        <v>3.8565298750000004E-13</v>
      </c>
      <c r="M13" s="7">
        <f>Blanks!$F$5</f>
        <v>4.6614260041022325E-15</v>
      </c>
      <c r="N13" s="7">
        <f t="shared" si="5"/>
        <v>3.8568115803091404E-13</v>
      </c>
      <c r="O13" s="7">
        <f t="shared" si="6"/>
        <v>15181090.287773231</v>
      </c>
      <c r="P13" s="9">
        <f t="shared" si="3"/>
        <v>1190197.6689930484</v>
      </c>
    </row>
    <row r="14" spans="1:16" ht="14" x14ac:dyDescent="0.2">
      <c r="A14" s="19" t="s">
        <v>40</v>
      </c>
      <c r="B14" s="20">
        <v>645</v>
      </c>
      <c r="C14" s="21">
        <v>43485</v>
      </c>
      <c r="D14" s="22">
        <v>18.823599999999999</v>
      </c>
      <c r="E14" s="28">
        <v>1473.2103920789277</v>
      </c>
      <c r="F14" s="6">
        <f t="shared" si="4"/>
        <v>3.2880577362634781E+19</v>
      </c>
      <c r="G14" s="7">
        <v>2.0380097500000003E-11</v>
      </c>
      <c r="H14" s="7">
        <f>Blanks!$F$4</f>
        <v>4.3823661458333299E-15</v>
      </c>
      <c r="I14" s="7">
        <f t="shared" si="0"/>
        <v>2.037571513385417E-11</v>
      </c>
      <c r="J14" s="8">
        <f t="shared" si="1"/>
        <v>669965277.7777003</v>
      </c>
      <c r="K14" s="9">
        <f t="shared" si="2"/>
        <v>35591771.912795655</v>
      </c>
      <c r="L14" s="7">
        <v>4.2131896875000003E-13</v>
      </c>
      <c r="M14" s="7">
        <f>Blanks!$F$5</f>
        <v>4.6614260041022325E-15</v>
      </c>
      <c r="N14" s="7">
        <f t="shared" si="5"/>
        <v>4.2134475470919917E-13</v>
      </c>
      <c r="O14" s="7">
        <f t="shared" si="6"/>
        <v>13854058.803556198</v>
      </c>
      <c r="P14" s="9">
        <f t="shared" si="3"/>
        <v>735994.11396099569</v>
      </c>
    </row>
    <row r="15" spans="1:16" s="11" customFormat="1" ht="14" x14ac:dyDescent="0.2">
      <c r="A15" s="19" t="s">
        <v>41</v>
      </c>
      <c r="B15" s="20">
        <v>645</v>
      </c>
      <c r="C15" s="21">
        <v>43485</v>
      </c>
      <c r="D15" s="22">
        <v>12.6866</v>
      </c>
      <c r="E15" s="28">
        <v>1634.3779190708042</v>
      </c>
      <c r="F15" s="6">
        <f t="shared" si="4"/>
        <v>3.6477674809200316E+19</v>
      </c>
      <c r="G15" s="7">
        <v>8.1181400000000008E-12</v>
      </c>
      <c r="H15" s="7">
        <f>Blanks!$F$4</f>
        <v>4.3823661458333299E-15</v>
      </c>
      <c r="I15" s="7">
        <f t="shared" si="0"/>
        <v>8.1137576338541673E-12</v>
      </c>
      <c r="J15" s="8">
        <f t="shared" si="1"/>
        <v>295971012.44839895</v>
      </c>
      <c r="K15" s="9">
        <f t="shared" si="2"/>
        <v>23329419.42272941</v>
      </c>
      <c r="L15" s="7">
        <v>1.8416403125E-13</v>
      </c>
      <c r="M15" s="7">
        <f>Blanks!$F$5</f>
        <v>4.6614260041022325E-15</v>
      </c>
      <c r="N15" s="7">
        <f t="shared" si="5"/>
        <v>1.8422301511657738E-13</v>
      </c>
      <c r="O15" s="7">
        <f t="shared" si="6"/>
        <v>6720027.2377929036</v>
      </c>
      <c r="P15" s="9">
        <f t="shared" si="3"/>
        <v>529694.89365101</v>
      </c>
    </row>
    <row r="16" spans="1:16" ht="14" x14ac:dyDescent="0.2">
      <c r="A16" s="19" t="s">
        <v>42</v>
      </c>
      <c r="B16" s="20">
        <v>645</v>
      </c>
      <c r="C16" s="21">
        <v>43485</v>
      </c>
      <c r="D16" s="22">
        <v>1.8133999999999999</v>
      </c>
      <c r="E16" s="28">
        <v>1586.6664762132618</v>
      </c>
      <c r="F16" s="6">
        <f t="shared" si="4"/>
        <v>3.5412803290240586E+19</v>
      </c>
      <c r="G16" s="7">
        <v>2.3434503636363602E-13</v>
      </c>
      <c r="H16" s="7">
        <f>Blanks!$F$4</f>
        <v>4.3823661458333299E-15</v>
      </c>
      <c r="I16" s="7">
        <f t="shared" si="0"/>
        <v>2.299626702178027E-13</v>
      </c>
      <c r="J16" s="8">
        <f t="shared" si="1"/>
        <v>8143622.8045215141</v>
      </c>
      <c r="K16" s="9">
        <f t="shared" si="2"/>
        <v>4490803.3553113015</v>
      </c>
      <c r="L16" s="7">
        <v>9.6540990909090918E-15</v>
      </c>
      <c r="M16" s="7">
        <f>Blanks!$F$5</f>
        <v>4.6614260041022325E-15</v>
      </c>
      <c r="N16" s="7">
        <f t="shared" si="5"/>
        <v>1.0720565360502788E-14</v>
      </c>
      <c r="O16" s="7">
        <f t="shared" si="6"/>
        <v>379645.27227165241</v>
      </c>
      <c r="P16" s="9">
        <f t="shared" si="3"/>
        <v>209355.50472684042</v>
      </c>
    </row>
    <row r="17" spans="1:16" ht="14" x14ac:dyDescent="0.2">
      <c r="A17" s="19" t="s">
        <v>43</v>
      </c>
      <c r="B17" s="20">
        <v>645</v>
      </c>
      <c r="C17" s="21">
        <v>43485</v>
      </c>
      <c r="D17" s="22">
        <v>2.2930999999999999</v>
      </c>
      <c r="E17" s="28">
        <v>1616.6779628774989</v>
      </c>
      <c r="F17" s="6">
        <f t="shared" si="4"/>
        <v>3.6082629551538274E+19</v>
      </c>
      <c r="G17" s="7">
        <v>2.2567299583333303E-13</v>
      </c>
      <c r="H17" s="7">
        <f>Blanks!$F$4</f>
        <v>4.3823661458333299E-15</v>
      </c>
      <c r="I17" s="7">
        <f t="shared" si="0"/>
        <v>2.2129062968749969E-13</v>
      </c>
      <c r="J17" s="8">
        <f t="shared" si="1"/>
        <v>7984747.8142406894</v>
      </c>
      <c r="K17" s="9">
        <f t="shared" si="2"/>
        <v>3482075.7115872353</v>
      </c>
      <c r="L17" s="7">
        <v>8.0823375000000007E-15</v>
      </c>
      <c r="M17" s="7">
        <f>Blanks!$F$5</f>
        <v>4.6614260041022325E-15</v>
      </c>
      <c r="N17" s="7">
        <f t="shared" si="5"/>
        <v>9.3302235694342705E-15</v>
      </c>
      <c r="O17" s="7">
        <f t="shared" si="6"/>
        <v>336659.00068892795</v>
      </c>
      <c r="P17" s="9">
        <f t="shared" si="3"/>
        <v>146813.92032136756</v>
      </c>
    </row>
    <row r="18" spans="1:16" ht="14" x14ac:dyDescent="0.2">
      <c r="A18" s="19" t="s">
        <v>44</v>
      </c>
      <c r="B18" s="20">
        <v>645</v>
      </c>
      <c r="C18" s="21">
        <v>43485</v>
      </c>
      <c r="D18" s="22">
        <v>2.5156000000000001</v>
      </c>
      <c r="E18" s="28">
        <v>1683.2415923321596</v>
      </c>
      <c r="F18" s="6">
        <f t="shared" si="4"/>
        <v>3.7568262954336362E+19</v>
      </c>
      <c r="G18" s="7">
        <v>2.0569292592592603E-13</v>
      </c>
      <c r="H18" s="7">
        <f>Blanks!$F$4</f>
        <v>4.3823661458333299E-15</v>
      </c>
      <c r="I18" s="7">
        <f t="shared" si="0"/>
        <v>2.0131055978009269E-13</v>
      </c>
      <c r="J18" s="8">
        <f t="shared" si="1"/>
        <v>7562888.0453031724</v>
      </c>
      <c r="K18" s="9">
        <f t="shared" si="2"/>
        <v>3006395.3113782685</v>
      </c>
      <c r="L18" s="7">
        <v>8.7210392592592615E-15</v>
      </c>
      <c r="M18" s="7">
        <f>Blanks!$F$5</f>
        <v>4.6614260041022325E-15</v>
      </c>
      <c r="N18" s="7">
        <f t="shared" si="5"/>
        <v>9.8886509774216342E-15</v>
      </c>
      <c r="O18" s="7">
        <f t="shared" si="6"/>
        <v>371499.44018343126</v>
      </c>
      <c r="P18" s="9">
        <f t="shared" si="3"/>
        <v>147678.26370783561</v>
      </c>
    </row>
    <row r="19" spans="1:16" s="11" customFormat="1" ht="14" x14ac:dyDescent="0.2">
      <c r="A19" s="19" t="s">
        <v>45</v>
      </c>
      <c r="B19" s="20">
        <v>645</v>
      </c>
      <c r="C19" s="21">
        <v>43485</v>
      </c>
      <c r="D19" s="22">
        <v>1.5450999999999999</v>
      </c>
      <c r="E19" s="28">
        <v>1593.6921434657529</v>
      </c>
      <c r="F19" s="6">
        <f t="shared" si="4"/>
        <v>3.5569609132000686E+19</v>
      </c>
      <c r="G19" s="7">
        <v>1.90802E-13</v>
      </c>
      <c r="H19" s="7">
        <f>Blanks!$F$4</f>
        <v>4.3823661458333299E-15</v>
      </c>
      <c r="I19" s="7">
        <f t="shared" si="0"/>
        <v>1.8641963385416666E-13</v>
      </c>
      <c r="J19" s="8">
        <f t="shared" si="1"/>
        <v>6630873.5107233906</v>
      </c>
      <c r="K19" s="9">
        <f t="shared" si="2"/>
        <v>4291549.7448212998</v>
      </c>
      <c r="L19" s="7">
        <v>8.1144818181818213E-15</v>
      </c>
      <c r="M19" s="7">
        <f>Blanks!$F$5</f>
        <v>4.6614260041022325E-15</v>
      </c>
      <c r="N19" s="7">
        <f t="shared" si="5"/>
        <v>9.3580824728853427E-15</v>
      </c>
      <c r="O19" s="7">
        <f t="shared" si="6"/>
        <v>332863.33578555804</v>
      </c>
      <c r="P19" s="9">
        <f t="shared" si="3"/>
        <v>215431.58098864672</v>
      </c>
    </row>
    <row r="20" spans="1:16" s="11" customFormat="1" ht="14" x14ac:dyDescent="0.2">
      <c r="A20" s="19" t="s">
        <v>46</v>
      </c>
      <c r="B20" s="20">
        <v>646</v>
      </c>
      <c r="C20" s="21">
        <v>43485</v>
      </c>
      <c r="D20" s="22">
        <v>11.105700000000001</v>
      </c>
      <c r="E20" s="28">
        <v>2116.4690128415159</v>
      </c>
      <c r="F20" s="6">
        <f t="shared" si="4"/>
        <v>4.7237464171123204E+19</v>
      </c>
      <c r="G20" s="7">
        <v>7.8393103846153805E-13</v>
      </c>
      <c r="H20" s="7">
        <f>Blanks!$F$4</f>
        <v>4.3823661458333299E-15</v>
      </c>
      <c r="I20" s="7">
        <f t="shared" si="0"/>
        <v>7.7954867231570469E-13</v>
      </c>
      <c r="J20" s="8">
        <f t="shared" si="1"/>
        <v>36823902.478159763</v>
      </c>
      <c r="K20" s="9">
        <f t="shared" si="2"/>
        <v>3315766.0010769027</v>
      </c>
      <c r="L20" s="7">
        <v>1.9722693846153801E-14</v>
      </c>
      <c r="M20" s="7">
        <f>Blanks!$F$5</f>
        <v>4.6614260041022325E-15</v>
      </c>
      <c r="N20" s="7">
        <f t="shared" si="5"/>
        <v>2.0266068808252712E-14</v>
      </c>
      <c r="O20" s="7">
        <f t="shared" si="6"/>
        <v>957317.69921935501</v>
      </c>
      <c r="P20" s="9">
        <f t="shared" si="3"/>
        <v>86200.572608602335</v>
      </c>
    </row>
    <row r="21" spans="1:16" ht="14" x14ac:dyDescent="0.2">
      <c r="A21" s="19" t="s">
        <v>47</v>
      </c>
      <c r="B21" s="20">
        <v>646</v>
      </c>
      <c r="C21" s="21">
        <v>43485</v>
      </c>
      <c r="D21" s="22">
        <v>5.7660999999999998</v>
      </c>
      <c r="E21" s="28">
        <v>1855.7801728035374</v>
      </c>
      <c r="F21" s="6">
        <f t="shared" si="4"/>
        <v>4.1419150901999157E+19</v>
      </c>
      <c r="G21" s="7">
        <v>3.9460701666666704E-13</v>
      </c>
      <c r="H21" s="7">
        <f>Blanks!$F$4</f>
        <v>4.3823661458333299E-15</v>
      </c>
      <c r="I21" s="7">
        <f t="shared" si="0"/>
        <v>3.9022465052083372E-13</v>
      </c>
      <c r="J21" s="8">
        <f t="shared" si="1"/>
        <v>16162773.685602296</v>
      </c>
      <c r="K21" s="9">
        <f t="shared" si="2"/>
        <v>2803068.5707154395</v>
      </c>
      <c r="L21" s="7">
        <v>1.3554996666666701E-14</v>
      </c>
      <c r="M21" s="7">
        <f>Blanks!$F$5</f>
        <v>4.6614260041022325E-15</v>
      </c>
      <c r="N21" s="7">
        <f t="shared" si="5"/>
        <v>1.4334114099764444E-14</v>
      </c>
      <c r="O21" s="7">
        <f t="shared" si="6"/>
        <v>593706.83494461735</v>
      </c>
      <c r="P21" s="9">
        <f t="shared" si="3"/>
        <v>102965.06042986028</v>
      </c>
    </row>
    <row r="22" spans="1:16" ht="14" x14ac:dyDescent="0.2">
      <c r="A22" s="19" t="s">
        <v>48</v>
      </c>
      <c r="B22" s="20">
        <v>646</v>
      </c>
      <c r="C22" s="21">
        <v>43485</v>
      </c>
      <c r="D22" s="22">
        <v>2.6553</v>
      </c>
      <c r="E22" s="28">
        <v>1644.1826608855902</v>
      </c>
      <c r="F22" s="6">
        <f t="shared" si="4"/>
        <v>3.6696506805970846E+19</v>
      </c>
      <c r="G22" s="7">
        <v>1.0817099166666702E-13</v>
      </c>
      <c r="H22" s="7">
        <f>Blanks!$F$4</f>
        <v>4.3823661458333299E-15</v>
      </c>
      <c r="I22" s="7">
        <f t="shared" si="0"/>
        <v>1.0378862552083369E-13</v>
      </c>
      <c r="J22" s="8">
        <f t="shared" si="1"/>
        <v>3808680.002807633</v>
      </c>
      <c r="K22" s="9">
        <f t="shared" si="2"/>
        <v>1434368.9989107193</v>
      </c>
      <c r="L22" s="7">
        <v>7.7055808333333301E-15</v>
      </c>
      <c r="M22" s="7">
        <f>Blanks!$F$5</f>
        <v>4.6614260041022325E-15</v>
      </c>
      <c r="N22" s="7">
        <f t="shared" si="5"/>
        <v>9.005824136121829E-15</v>
      </c>
      <c r="O22" s="7">
        <f t="shared" si="6"/>
        <v>330482.28670457122</v>
      </c>
      <c r="P22" s="9">
        <f t="shared" si="3"/>
        <v>124461.3741214067</v>
      </c>
    </row>
    <row r="23" spans="1:16" ht="14" x14ac:dyDescent="0.2">
      <c r="A23" s="19" t="s">
        <v>49</v>
      </c>
      <c r="B23" s="20">
        <v>646</v>
      </c>
      <c r="C23" s="21">
        <v>43485</v>
      </c>
      <c r="D23" s="22">
        <v>2.5859999999999999</v>
      </c>
      <c r="E23" s="28">
        <v>1619.3407067386736</v>
      </c>
      <c r="F23" s="6">
        <f t="shared" si="4"/>
        <v>3.6142059322055086E+19</v>
      </c>
      <c r="G23" s="7">
        <v>8.4999395833333304E-14</v>
      </c>
      <c r="H23" s="7">
        <f>Blanks!$F$4</f>
        <v>4.3823661458333299E-15</v>
      </c>
      <c r="I23" s="7">
        <f t="shared" si="0"/>
        <v>8.0617029687499978E-14</v>
      </c>
      <c r="J23" s="8">
        <f t="shared" si="1"/>
        <v>2913665.4693335001</v>
      </c>
      <c r="K23" s="9">
        <f t="shared" si="2"/>
        <v>1126707.4514050658</v>
      </c>
      <c r="L23" s="7">
        <v>5.4893412499999999E-15</v>
      </c>
      <c r="M23" s="7">
        <f>Blanks!$F$5</f>
        <v>4.6614260041022325E-15</v>
      </c>
      <c r="N23" s="7">
        <f t="shared" si="5"/>
        <v>7.2015109352601872E-15</v>
      </c>
      <c r="O23" s="7">
        <f t="shared" si="6"/>
        <v>260277.43543060208</v>
      </c>
      <c r="P23" s="9">
        <f t="shared" si="3"/>
        <v>100648.66025932023</v>
      </c>
    </row>
    <row r="24" spans="1:16" ht="14" x14ac:dyDescent="0.2">
      <c r="A24" s="19" t="s">
        <v>50</v>
      </c>
      <c r="B24" s="20">
        <v>646</v>
      </c>
      <c r="C24" s="21">
        <v>43485</v>
      </c>
      <c r="D24" s="22">
        <v>5.2484000000000002</v>
      </c>
      <c r="E24" s="28">
        <v>1688.7547044193291</v>
      </c>
      <c r="F24" s="6">
        <f t="shared" si="4"/>
        <v>3.7691310082883461E+19</v>
      </c>
      <c r="G24" s="7">
        <v>1.16626975E-13</v>
      </c>
      <c r="H24" s="7">
        <f>Blanks!$F$4</f>
        <v>4.3823661458333299E-15</v>
      </c>
      <c r="I24" s="7">
        <f t="shared" si="0"/>
        <v>1.1224460885416667E-13</v>
      </c>
      <c r="J24" s="8">
        <f t="shared" si="1"/>
        <v>4230646.3574543623</v>
      </c>
      <c r="K24" s="9">
        <f t="shared" si="2"/>
        <v>806083.0648301125</v>
      </c>
      <c r="L24" s="7">
        <v>6.0867208333333305E-15</v>
      </c>
      <c r="M24" s="7">
        <f>Blanks!$F$5</f>
        <v>4.6614260041022325E-15</v>
      </c>
      <c r="N24" s="7">
        <f t="shared" si="5"/>
        <v>7.6666200437125166E-15</v>
      </c>
      <c r="O24" s="7">
        <f t="shared" si="6"/>
        <v>288964.95335521799</v>
      </c>
      <c r="P24" s="9">
        <f t="shared" si="3"/>
        <v>55057.722992763127</v>
      </c>
    </row>
    <row r="25" spans="1:16" ht="14" x14ac:dyDescent="0.2">
      <c r="A25" s="19" t="s">
        <v>51</v>
      </c>
      <c r="B25" s="20">
        <v>646</v>
      </c>
      <c r="C25" s="21">
        <v>43485</v>
      </c>
      <c r="D25" s="22">
        <v>7.8121</v>
      </c>
      <c r="E25" s="28">
        <v>1816.4565277639422</v>
      </c>
      <c r="F25" s="6">
        <f t="shared" si="4"/>
        <v>4.0541486611917275E+19</v>
      </c>
      <c r="G25" s="7">
        <v>8.7641387499999999E-14</v>
      </c>
      <c r="H25" s="7">
        <f>Blanks!$F$4</f>
        <v>4.3823661458333299E-15</v>
      </c>
      <c r="I25" s="7">
        <f t="shared" si="0"/>
        <v>8.3259021354166673E-14</v>
      </c>
      <c r="J25" s="8">
        <f t="shared" si="1"/>
        <v>3375444.4995512827</v>
      </c>
      <c r="K25" s="9">
        <f t="shared" si="2"/>
        <v>432079.01838830567</v>
      </c>
      <c r="L25" s="7">
        <v>6.0586308333333304E-15</v>
      </c>
      <c r="M25" s="7">
        <f>Blanks!$F$5</f>
        <v>4.6614260041022325E-15</v>
      </c>
      <c r="N25" s="7">
        <f t="shared" si="5"/>
        <v>7.644337771601791E-15</v>
      </c>
      <c r="O25" s="7">
        <f t="shared" si="6"/>
        <v>309912.81742436753</v>
      </c>
      <c r="P25" s="9">
        <f t="shared" si="3"/>
        <v>39670.871778954126</v>
      </c>
    </row>
    <row r="26" spans="1:16" ht="14" x14ac:dyDescent="0.2">
      <c r="A26" s="19" t="s">
        <v>52</v>
      </c>
      <c r="B26" s="20">
        <v>646</v>
      </c>
      <c r="C26" s="21">
        <v>43485</v>
      </c>
      <c r="D26" s="22">
        <v>10.4209</v>
      </c>
      <c r="E26" s="28">
        <v>1978.2908930968392</v>
      </c>
      <c r="F26" s="6">
        <f t="shared" si="4"/>
        <v>4.4153467220981662E+19</v>
      </c>
      <c r="G26" s="7">
        <v>9.7472800000000014E-14</v>
      </c>
      <c r="H26" s="7">
        <f>Blanks!$F$4</f>
        <v>4.3823661458333299E-15</v>
      </c>
      <c r="I26" s="7">
        <f t="shared" si="0"/>
        <v>9.3090433854166688E-14</v>
      </c>
      <c r="J26" s="8">
        <f t="shared" si="1"/>
        <v>4110265.4197669104</v>
      </c>
      <c r="K26" s="9">
        <f t="shared" si="2"/>
        <v>394425.18590207282</v>
      </c>
      <c r="L26" s="7">
        <v>5.8664695833333303E-15</v>
      </c>
      <c r="M26" s="7">
        <f>Blanks!$F$5</f>
        <v>4.6614260041022325E-15</v>
      </c>
      <c r="N26" s="7">
        <f t="shared" si="5"/>
        <v>7.4929538744006461E-15</v>
      </c>
      <c r="O26" s="7">
        <f t="shared" si="6"/>
        <v>330839.89328167646</v>
      </c>
      <c r="P26" s="9">
        <f t="shared" si="3"/>
        <v>31747.727478593642</v>
      </c>
    </row>
    <row r="27" spans="1:16" ht="14" x14ac:dyDescent="0.2">
      <c r="A27" s="19" t="s">
        <v>53</v>
      </c>
      <c r="B27" s="20">
        <v>646</v>
      </c>
      <c r="C27" s="21">
        <v>43485</v>
      </c>
      <c r="D27" s="22">
        <v>10.4503</v>
      </c>
      <c r="E27" s="28">
        <v>1886.5740635996094</v>
      </c>
      <c r="F27" s="6">
        <f t="shared" si="4"/>
        <v>4.2106439638258983E+19</v>
      </c>
      <c r="G27" s="7">
        <v>1.22238017391304E-13</v>
      </c>
      <c r="H27" s="7">
        <f>Blanks!$F$4</f>
        <v>4.3823661458333299E-15</v>
      </c>
      <c r="I27" s="7">
        <f t="shared" si="0"/>
        <v>1.1785565124547066E-13</v>
      </c>
      <c r="J27" s="8">
        <f t="shared" si="1"/>
        <v>4962481.8651951123</v>
      </c>
      <c r="K27" s="9">
        <f t="shared" si="2"/>
        <v>474865.01489862608</v>
      </c>
      <c r="L27" s="7">
        <v>6.9791000000000001E-15</v>
      </c>
      <c r="M27" s="7">
        <f>Blanks!$F$5</f>
        <v>4.6614260041022325E-15</v>
      </c>
      <c r="N27" s="7">
        <f t="shared" si="5"/>
        <v>8.392659244942602E-15</v>
      </c>
      <c r="O27" s="7">
        <f t="shared" si="6"/>
        <v>353384.99990165187</v>
      </c>
      <c r="P27" s="9">
        <f t="shared" si="3"/>
        <v>33815.775614255268</v>
      </c>
    </row>
    <row r="28" spans="1:16" ht="14" x14ac:dyDescent="0.2">
      <c r="A28" s="19" t="s">
        <v>54</v>
      </c>
      <c r="B28" s="20">
        <v>646</v>
      </c>
      <c r="C28" s="21">
        <v>43485</v>
      </c>
      <c r="D28" s="22">
        <v>20.027799999999999</v>
      </c>
      <c r="E28" s="28">
        <v>2493.0030583714279</v>
      </c>
      <c r="F28" s="6">
        <f t="shared" si="4"/>
        <v>5.5641326158711489E+19</v>
      </c>
      <c r="G28" s="7">
        <v>1.7692600416666702E-13</v>
      </c>
      <c r="H28" s="7">
        <f>Blanks!$F$4</f>
        <v>4.3823661458333299E-15</v>
      </c>
      <c r="I28" s="7">
        <f t="shared" si="0"/>
        <v>1.7254363802083368E-13</v>
      </c>
      <c r="J28" s="8">
        <f t="shared" si="1"/>
        <v>9600556.8397278599</v>
      </c>
      <c r="K28" s="9">
        <f t="shared" si="2"/>
        <v>479361.52946044301</v>
      </c>
      <c r="L28" s="7">
        <v>9.9472504166666706E-15</v>
      </c>
      <c r="M28" s="7">
        <f>Blanks!$F$5</f>
        <v>4.6614260041022325E-15</v>
      </c>
      <c r="N28" s="7">
        <f t="shared" si="5"/>
        <v>1.0985293953445023E-14</v>
      </c>
      <c r="O28" s="7">
        <f t="shared" si="6"/>
        <v>611236.32381295564</v>
      </c>
      <c r="P28" s="9">
        <f t="shared" si="3"/>
        <v>30519.394232664381</v>
      </c>
    </row>
    <row r="29" spans="1:16" ht="14" x14ac:dyDescent="0.2">
      <c r="A29" s="19" t="s">
        <v>55</v>
      </c>
      <c r="B29" s="20">
        <v>646</v>
      </c>
      <c r="C29" s="21">
        <v>43485</v>
      </c>
      <c r="D29" s="22">
        <v>16.596699999999998</v>
      </c>
      <c r="E29" s="28">
        <v>2143.9410307111739</v>
      </c>
      <c r="F29" s="6">
        <f t="shared" si="4"/>
        <v>4.7850612037665399E+19</v>
      </c>
      <c r="G29" s="7">
        <v>1.64031005E-13</v>
      </c>
      <c r="H29" s="7">
        <f>Blanks!$F$4</f>
        <v>4.3823661458333299E-15</v>
      </c>
      <c r="I29" s="7">
        <f t="shared" si="0"/>
        <v>1.5964863885416666E-13</v>
      </c>
      <c r="J29" s="8">
        <f t="shared" si="1"/>
        <v>7639285.0801520832</v>
      </c>
      <c r="K29" s="9">
        <f t="shared" si="2"/>
        <v>460289.39970910386</v>
      </c>
      <c r="L29" s="7">
        <v>1.2310302000000001E-14</v>
      </c>
      <c r="M29" s="7">
        <f>Blanks!$F$5</f>
        <v>4.6614260041022325E-15</v>
      </c>
      <c r="N29" s="7">
        <f t="shared" si="5"/>
        <v>1.316329851226221E-14</v>
      </c>
      <c r="O29" s="7">
        <f t="shared" si="6"/>
        <v>629871.89024623716</v>
      </c>
      <c r="P29" s="9">
        <f t="shared" si="3"/>
        <v>37951.634375884198</v>
      </c>
    </row>
    <row r="30" spans="1:16" ht="14" x14ac:dyDescent="0.2">
      <c r="G30" s="10"/>
      <c r="H30" s="10"/>
      <c r="I30" s="10"/>
    </row>
    <row r="31" spans="1:16" ht="14" x14ac:dyDescent="0.2">
      <c r="G31" s="10"/>
      <c r="H31" s="10"/>
      <c r="I31" s="10"/>
    </row>
    <row r="32" spans="1:16" ht="14" x14ac:dyDescent="0.2">
      <c r="G32" s="10"/>
      <c r="H32" s="10"/>
      <c r="I32" s="10"/>
    </row>
    <row r="33" spans="7:11" ht="14" x14ac:dyDescent="0.2">
      <c r="G33" s="10"/>
      <c r="H33" s="10"/>
      <c r="I33" s="10"/>
    </row>
    <row r="34" spans="7:11" ht="14" x14ac:dyDescent="0.2">
      <c r="G34" s="10"/>
      <c r="H34" s="10"/>
      <c r="I34" s="10"/>
      <c r="J34" s="16"/>
      <c r="K34" s="17"/>
    </row>
    <row r="35" spans="7:11" ht="14" x14ac:dyDescent="0.2">
      <c r="G35" s="10"/>
      <c r="H35" s="10"/>
      <c r="I35" s="10"/>
      <c r="J35" s="16"/>
      <c r="K35" s="16"/>
    </row>
    <row r="36" spans="7:11" ht="14" x14ac:dyDescent="0.2">
      <c r="G36" s="10"/>
      <c r="H36" s="10"/>
      <c r="I36" s="10"/>
      <c r="J36" s="16"/>
      <c r="K36" s="16"/>
    </row>
    <row r="37" spans="7:11" ht="14" x14ac:dyDescent="0.2">
      <c r="G37" s="10"/>
      <c r="H37" s="10"/>
      <c r="I37" s="10"/>
      <c r="J37" s="16"/>
      <c r="K37" s="17"/>
    </row>
    <row r="38" spans="7:11" ht="14" x14ac:dyDescent="0.2">
      <c r="G38" s="10"/>
      <c r="H38" s="10"/>
      <c r="I38" s="10"/>
      <c r="J38" s="16"/>
      <c r="K38" s="16"/>
    </row>
    <row r="39" spans="7:11" ht="14" x14ac:dyDescent="0.2">
      <c r="G39" s="10"/>
      <c r="H39" s="10"/>
      <c r="I39" s="10"/>
      <c r="J39" s="16"/>
      <c r="K39" s="16"/>
    </row>
    <row r="40" spans="7:11" ht="14" x14ac:dyDescent="0.2">
      <c r="G40" s="7"/>
      <c r="H40" s="7"/>
      <c r="I40" s="7"/>
      <c r="J40" s="16"/>
      <c r="K40" s="17"/>
    </row>
    <row r="41" spans="7:11" ht="14" x14ac:dyDescent="0.2">
      <c r="G41" s="7"/>
      <c r="H41" s="7"/>
      <c r="I41" s="7"/>
      <c r="J41" s="16"/>
      <c r="K41" s="16"/>
    </row>
    <row r="42" spans="7:11" ht="14" x14ac:dyDescent="0.2">
      <c r="G42" s="7"/>
      <c r="H42" s="7"/>
      <c r="I42" s="7"/>
      <c r="J42" s="16"/>
      <c r="K42" s="16"/>
    </row>
    <row r="43" spans="7:11" ht="14" x14ac:dyDescent="0.2">
      <c r="G43" s="7"/>
      <c r="H43" s="7"/>
      <c r="I43" s="7"/>
    </row>
  </sheetData>
  <mergeCells count="4">
    <mergeCell ref="A3:D3"/>
    <mergeCell ref="D8:F8"/>
    <mergeCell ref="G8:K8"/>
    <mergeCell ref="L8:P8"/>
  </mergeCells>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3"/>
  <sheetViews>
    <sheetView workbookViewId="0">
      <selection activeCell="E25" sqref="E25"/>
    </sheetView>
  </sheetViews>
  <sheetFormatPr baseColWidth="10" defaultRowHeight="13" x14ac:dyDescent="0.15"/>
  <cols>
    <col min="1" max="1" width="8.5" style="23" customWidth="1"/>
    <col min="2" max="2" width="8" style="23" customWidth="1"/>
    <col min="3" max="3" width="9.1640625" style="23" customWidth="1"/>
    <col min="4" max="4" width="7.1640625" style="23" bestFit="1" customWidth="1"/>
    <col min="5" max="5" width="10.83203125" style="23"/>
    <col min="6" max="6" width="11.1640625" style="23" customWidth="1"/>
    <col min="7" max="8" width="10.6640625" style="23" bestFit="1" customWidth="1"/>
    <col min="9" max="9" width="11.5" style="23" bestFit="1" customWidth="1"/>
    <col min="10" max="10" width="11.83203125" style="23" customWidth="1"/>
    <col min="11" max="16384" width="10.83203125" style="23"/>
  </cols>
  <sheetData>
    <row r="1" spans="1:10" ht="72" x14ac:dyDescent="0.15">
      <c r="A1" s="3" t="s">
        <v>0</v>
      </c>
      <c r="B1" s="3" t="s">
        <v>2</v>
      </c>
      <c r="C1" s="3" t="s">
        <v>32</v>
      </c>
      <c r="D1" s="3" t="s">
        <v>9</v>
      </c>
      <c r="E1" s="5" t="s">
        <v>26</v>
      </c>
      <c r="F1" s="5" t="s">
        <v>27</v>
      </c>
      <c r="G1" s="5" t="s">
        <v>28</v>
      </c>
      <c r="H1" s="5" t="s">
        <v>29</v>
      </c>
      <c r="I1" s="5" t="s">
        <v>30</v>
      </c>
      <c r="J1" s="5" t="s">
        <v>31</v>
      </c>
    </row>
    <row r="2" spans="1:10" x14ac:dyDescent="0.15">
      <c r="A2" s="19" t="s">
        <v>36</v>
      </c>
      <c r="B2" s="24">
        <v>20.673300000000001</v>
      </c>
      <c r="C2" s="25">
        <v>1809.1390119977873</v>
      </c>
      <c r="D2" s="25">
        <v>153404</v>
      </c>
      <c r="E2" s="26">
        <v>3.4741305000000005E-11</v>
      </c>
      <c r="F2" s="26">
        <v>6.1900591875000007E-13</v>
      </c>
      <c r="G2" s="26">
        <v>3.4736922633854171E-11</v>
      </c>
      <c r="H2" s="26">
        <v>6.1902346994271831E-13</v>
      </c>
      <c r="I2" s="12">
        <v>67846607.136903226</v>
      </c>
      <c r="J2" s="12">
        <v>1209049.0172780843</v>
      </c>
    </row>
    <row r="3" spans="1:10" x14ac:dyDescent="0.15">
      <c r="A3" s="19" t="s">
        <v>37</v>
      </c>
      <c r="B3" s="24">
        <v>21.941099999999999</v>
      </c>
      <c r="C3" s="25">
        <v>1924.9117408535442</v>
      </c>
      <c r="D3" s="25">
        <v>153406</v>
      </c>
      <c r="E3" s="26">
        <v>3.4388402500000002E-11</v>
      </c>
      <c r="F3" s="26">
        <v>7.1845700000000004E-13</v>
      </c>
      <c r="G3" s="26">
        <v>3.4384020133854169E-11</v>
      </c>
      <c r="H3" s="26">
        <v>7.184721217565729E-13</v>
      </c>
      <c r="I3" s="12">
        <v>67326143.477091521</v>
      </c>
      <c r="J3" s="12">
        <v>1406815.0543585462</v>
      </c>
    </row>
    <row r="4" spans="1:10" x14ac:dyDescent="0.15">
      <c r="A4" s="19" t="s">
        <v>38</v>
      </c>
      <c r="B4" s="24">
        <v>21.8446</v>
      </c>
      <c r="C4" s="25">
        <v>1724.00836345584</v>
      </c>
      <c r="D4" s="25">
        <v>153407</v>
      </c>
      <c r="E4" s="26">
        <v>3.6019E-11</v>
      </c>
      <c r="F4" s="26">
        <v>7.5717687500000002E-13</v>
      </c>
      <c r="G4" s="26">
        <v>3.6014617633854166E-11</v>
      </c>
      <c r="H4" s="26">
        <v>7.5719122348793598E-13</v>
      </c>
      <c r="I4" s="12">
        <v>63437891.682008013</v>
      </c>
      <c r="J4" s="12">
        <v>1333753.2916923626</v>
      </c>
    </row>
    <row r="5" spans="1:10" x14ac:dyDescent="0.15">
      <c r="A5" s="19" t="s">
        <v>39</v>
      </c>
      <c r="B5" s="24">
        <v>12.755100000000001</v>
      </c>
      <c r="C5" s="25">
        <v>1763.5991448225866</v>
      </c>
      <c r="D5" s="25">
        <v>153408</v>
      </c>
      <c r="E5" s="26">
        <v>1.8861902500000003E-11</v>
      </c>
      <c r="F5" s="26">
        <v>3.8565298750000004E-13</v>
      </c>
      <c r="G5" s="26">
        <v>1.8857520133854169E-11</v>
      </c>
      <c r="H5" s="26">
        <v>3.8568115803091404E-13</v>
      </c>
      <c r="I5" s="12">
        <v>58193603.807069331</v>
      </c>
      <c r="J5" s="12">
        <v>1190197.6689930484</v>
      </c>
    </row>
    <row r="6" spans="1:10" x14ac:dyDescent="0.15">
      <c r="A6" s="19" t="s">
        <v>40</v>
      </c>
      <c r="B6" s="24">
        <v>18.823599999999999</v>
      </c>
      <c r="C6" s="25">
        <v>1473.2103920789277</v>
      </c>
      <c r="D6" s="25">
        <v>153409</v>
      </c>
      <c r="E6" s="26">
        <v>2.0380097500000003E-11</v>
      </c>
      <c r="F6" s="26">
        <v>4.2131896875000003E-13</v>
      </c>
      <c r="G6" s="26">
        <v>2.037571513385417E-11</v>
      </c>
      <c r="H6" s="26">
        <v>4.2134475470919917E-13</v>
      </c>
      <c r="I6" s="12">
        <v>35591771.912795655</v>
      </c>
      <c r="J6" s="12">
        <v>735994.11396099569</v>
      </c>
    </row>
    <row r="7" spans="1:10" x14ac:dyDescent="0.15">
      <c r="A7" s="19" t="s">
        <v>41</v>
      </c>
      <c r="B7" s="24">
        <v>12.6866</v>
      </c>
      <c r="C7" s="25">
        <v>1634.3779190708042</v>
      </c>
      <c r="D7" s="25">
        <v>153410</v>
      </c>
      <c r="E7" s="26">
        <v>8.1181400000000008E-12</v>
      </c>
      <c r="F7" s="26">
        <v>1.8416403125E-13</v>
      </c>
      <c r="G7" s="26">
        <v>8.1137576338541673E-12</v>
      </c>
      <c r="H7" s="26">
        <v>1.8422301511657738E-13</v>
      </c>
      <c r="I7" s="12">
        <v>23329419.42272941</v>
      </c>
      <c r="J7" s="12">
        <v>529694.89365101</v>
      </c>
    </row>
    <row r="8" spans="1:10" x14ac:dyDescent="0.15">
      <c r="A8" s="19" t="s">
        <v>42</v>
      </c>
      <c r="B8" s="24">
        <v>1.8133999999999999</v>
      </c>
      <c r="C8" s="25">
        <v>1586.6664762132618</v>
      </c>
      <c r="D8" s="25">
        <v>153412</v>
      </c>
      <c r="E8" s="26">
        <v>2.3434503636363602E-13</v>
      </c>
      <c r="F8" s="26">
        <v>9.6540990909090918E-15</v>
      </c>
      <c r="G8" s="26">
        <v>2.299626702178027E-13</v>
      </c>
      <c r="H8" s="26">
        <v>1.0720565360502788E-14</v>
      </c>
      <c r="I8" s="12">
        <v>4490803.3553113015</v>
      </c>
      <c r="J8" s="12">
        <v>209355.50472684042</v>
      </c>
    </row>
    <row r="9" spans="1:10" x14ac:dyDescent="0.15">
      <c r="A9" s="19" t="s">
        <v>43</v>
      </c>
      <c r="B9" s="24">
        <v>2.2930999999999999</v>
      </c>
      <c r="C9" s="25">
        <v>1616.6779628774989</v>
      </c>
      <c r="D9" s="25">
        <v>153413</v>
      </c>
      <c r="E9" s="26">
        <v>2.2567299583333303E-13</v>
      </c>
      <c r="F9" s="26">
        <v>8.0823375000000007E-15</v>
      </c>
      <c r="G9" s="26">
        <v>2.2129062968749969E-13</v>
      </c>
      <c r="H9" s="26">
        <v>9.3302235694342705E-15</v>
      </c>
      <c r="I9" s="12">
        <v>3482075.7115872353</v>
      </c>
      <c r="J9" s="12">
        <v>146813.92032136756</v>
      </c>
    </row>
    <row r="10" spans="1:10" x14ac:dyDescent="0.15">
      <c r="A10" s="19" t="s">
        <v>44</v>
      </c>
      <c r="B10" s="24">
        <v>2.5156000000000001</v>
      </c>
      <c r="C10" s="25">
        <v>1683.2415923321596</v>
      </c>
      <c r="D10" s="25">
        <v>153414</v>
      </c>
      <c r="E10" s="26">
        <v>2.0569292592592603E-13</v>
      </c>
      <c r="F10" s="26">
        <v>8.7210392592592615E-15</v>
      </c>
      <c r="G10" s="26">
        <v>2.0131055978009269E-13</v>
      </c>
      <c r="H10" s="26">
        <v>9.8886509774216342E-15</v>
      </c>
      <c r="I10" s="12">
        <v>3006395.3113782685</v>
      </c>
      <c r="J10" s="12">
        <v>147678.26370783561</v>
      </c>
    </row>
    <row r="11" spans="1:10" x14ac:dyDescent="0.15">
      <c r="A11" s="19" t="s">
        <v>45</v>
      </c>
      <c r="B11" s="24">
        <v>1.5450999999999999</v>
      </c>
      <c r="C11" s="25">
        <v>1593.6921434657529</v>
      </c>
      <c r="D11" s="25">
        <v>153415</v>
      </c>
      <c r="E11" s="26">
        <v>1.90802E-13</v>
      </c>
      <c r="F11" s="26">
        <v>8.1144818181818213E-15</v>
      </c>
      <c r="G11" s="26">
        <v>1.8641963385416666E-13</v>
      </c>
      <c r="H11" s="26">
        <v>9.3580824728853427E-15</v>
      </c>
      <c r="I11" s="12">
        <v>4291549.7448212998</v>
      </c>
      <c r="J11" s="12">
        <v>215431.58098864672</v>
      </c>
    </row>
    <row r="12" spans="1:10" x14ac:dyDescent="0.15">
      <c r="A12" s="19" t="s">
        <v>46</v>
      </c>
      <c r="B12" s="24">
        <v>11.105700000000001</v>
      </c>
      <c r="C12" s="25">
        <v>2116.4690128415159</v>
      </c>
      <c r="D12" s="25">
        <v>153416</v>
      </c>
      <c r="E12" s="26">
        <v>7.8393103846153805E-13</v>
      </c>
      <c r="F12" s="26">
        <v>1.9722693846153801E-14</v>
      </c>
      <c r="G12" s="26">
        <v>7.7954867231570469E-13</v>
      </c>
      <c r="H12" s="26">
        <v>2.0266068808252712E-14</v>
      </c>
      <c r="I12" s="12">
        <v>3315766.0010769027</v>
      </c>
      <c r="J12" s="12">
        <v>86200.572608602335</v>
      </c>
    </row>
    <row r="13" spans="1:10" x14ac:dyDescent="0.15">
      <c r="A13" s="19" t="s">
        <v>47</v>
      </c>
      <c r="B13" s="24">
        <v>5.7660999999999998</v>
      </c>
      <c r="C13" s="25">
        <v>1855.7801728035374</v>
      </c>
      <c r="D13" s="25">
        <v>153417</v>
      </c>
      <c r="E13" s="26">
        <v>3.9460701666666704E-13</v>
      </c>
      <c r="F13" s="26">
        <v>1.3554996666666701E-14</v>
      </c>
      <c r="G13" s="26">
        <v>3.9022465052083372E-13</v>
      </c>
      <c r="H13" s="26">
        <v>1.4334114099764444E-14</v>
      </c>
      <c r="I13" s="12">
        <v>2803068.5707154395</v>
      </c>
      <c r="J13" s="12">
        <v>102965.06042986028</v>
      </c>
    </row>
    <row r="14" spans="1:10" x14ac:dyDescent="0.15">
      <c r="A14" s="19" t="s">
        <v>48</v>
      </c>
      <c r="B14" s="24">
        <v>2.6553</v>
      </c>
      <c r="C14" s="25">
        <v>1644.1826608855902</v>
      </c>
      <c r="D14" s="25">
        <v>153419</v>
      </c>
      <c r="E14" s="26">
        <v>1.0817099166666702E-13</v>
      </c>
      <c r="F14" s="26">
        <v>7.7055808333333301E-15</v>
      </c>
      <c r="G14" s="26">
        <v>1.0378862552083369E-13</v>
      </c>
      <c r="H14" s="26">
        <v>9.005824136121829E-15</v>
      </c>
      <c r="I14" s="12">
        <v>1434368.9989107193</v>
      </c>
      <c r="J14" s="12">
        <v>124461.3741214067</v>
      </c>
    </row>
    <row r="15" spans="1:10" x14ac:dyDescent="0.15">
      <c r="A15" s="19" t="s">
        <v>49</v>
      </c>
      <c r="B15" s="24">
        <v>2.5859999999999999</v>
      </c>
      <c r="C15" s="25">
        <v>1619.3407067386736</v>
      </c>
      <c r="D15" s="25">
        <v>153420</v>
      </c>
      <c r="E15" s="26">
        <v>8.4999395833333304E-14</v>
      </c>
      <c r="F15" s="26">
        <v>5.4893412499999999E-15</v>
      </c>
      <c r="G15" s="26">
        <v>8.0617029687499978E-14</v>
      </c>
      <c r="H15" s="26">
        <v>7.2015109352601872E-15</v>
      </c>
      <c r="I15" s="12">
        <v>1126707.4514050658</v>
      </c>
      <c r="J15" s="12">
        <v>100648.66025932023</v>
      </c>
    </row>
    <row r="16" spans="1:10" x14ac:dyDescent="0.15">
      <c r="A16" s="19" t="s">
        <v>50</v>
      </c>
      <c r="B16" s="24">
        <v>5.2484000000000002</v>
      </c>
      <c r="C16" s="25">
        <v>1688.7547044193291</v>
      </c>
      <c r="D16" s="25">
        <v>153421</v>
      </c>
      <c r="E16" s="26">
        <v>1.16626975E-13</v>
      </c>
      <c r="F16" s="26">
        <v>6.0867208333333305E-15</v>
      </c>
      <c r="G16" s="26">
        <v>1.1224460885416667E-13</v>
      </c>
      <c r="H16" s="26">
        <v>7.6666200437125166E-15</v>
      </c>
      <c r="I16" s="12">
        <v>806083.0648301125</v>
      </c>
      <c r="J16" s="12">
        <v>55057.722992763127</v>
      </c>
    </row>
    <row r="17" spans="1:10" x14ac:dyDescent="0.15">
      <c r="A17" s="19" t="s">
        <v>51</v>
      </c>
      <c r="B17" s="24">
        <v>7.8121</v>
      </c>
      <c r="C17" s="25">
        <v>1816.4565277639422</v>
      </c>
      <c r="D17" s="25">
        <v>153422</v>
      </c>
      <c r="E17" s="26">
        <v>8.7641387499999999E-14</v>
      </c>
      <c r="F17" s="26">
        <v>6.0586308333333304E-15</v>
      </c>
      <c r="G17" s="26">
        <v>8.3259021354166673E-14</v>
      </c>
      <c r="H17" s="26">
        <v>7.644337771601791E-15</v>
      </c>
      <c r="I17" s="12">
        <v>432079.01838830567</v>
      </c>
      <c r="J17" s="12">
        <v>39670.871778954126</v>
      </c>
    </row>
    <row r="18" spans="1:10" x14ac:dyDescent="0.15">
      <c r="A18" s="19" t="s">
        <v>52</v>
      </c>
      <c r="B18" s="24">
        <v>10.4209</v>
      </c>
      <c r="C18" s="25">
        <v>1978.2908930968392</v>
      </c>
      <c r="D18" s="25">
        <v>153423</v>
      </c>
      <c r="E18" s="26">
        <v>9.7472800000000014E-14</v>
      </c>
      <c r="F18" s="26">
        <v>5.8664695833333303E-15</v>
      </c>
      <c r="G18" s="26">
        <v>9.3090433854166688E-14</v>
      </c>
      <c r="H18" s="26">
        <v>7.4929538744006461E-15</v>
      </c>
      <c r="I18" s="12">
        <v>394425.18590207282</v>
      </c>
      <c r="J18" s="12">
        <v>31747.727478593642</v>
      </c>
    </row>
    <row r="19" spans="1:10" x14ac:dyDescent="0.15">
      <c r="A19" s="19" t="s">
        <v>53</v>
      </c>
      <c r="B19" s="24">
        <v>10.4503</v>
      </c>
      <c r="C19" s="25">
        <v>1886.5740635996094</v>
      </c>
      <c r="D19" s="25">
        <v>153425</v>
      </c>
      <c r="E19" s="26">
        <v>1.22238017391304E-13</v>
      </c>
      <c r="F19" s="26">
        <v>6.9791000000000001E-15</v>
      </c>
      <c r="G19" s="26">
        <v>1.1785565124547066E-13</v>
      </c>
      <c r="H19" s="26">
        <v>8.392659244942602E-15</v>
      </c>
      <c r="I19" s="12">
        <v>474865.01489862608</v>
      </c>
      <c r="J19" s="12">
        <v>33815.775614255268</v>
      </c>
    </row>
    <row r="20" spans="1:10" x14ac:dyDescent="0.15">
      <c r="A20" s="19" t="s">
        <v>54</v>
      </c>
      <c r="B20" s="24">
        <v>20.027799999999999</v>
      </c>
      <c r="C20" s="25">
        <v>2493.0030583714279</v>
      </c>
      <c r="D20" s="25">
        <v>153426</v>
      </c>
      <c r="E20" s="26">
        <v>1.7692600416666702E-13</v>
      </c>
      <c r="F20" s="26">
        <v>9.9472504166666706E-15</v>
      </c>
      <c r="G20" s="26">
        <v>1.7254363802083368E-13</v>
      </c>
      <c r="H20" s="26">
        <v>1.0985293953445023E-14</v>
      </c>
      <c r="I20" s="12">
        <v>479361.52946044301</v>
      </c>
      <c r="J20" s="12">
        <v>30519.394232664381</v>
      </c>
    </row>
    <row r="21" spans="1:10" x14ac:dyDescent="0.15">
      <c r="A21" s="19" t="s">
        <v>55</v>
      </c>
      <c r="B21" s="24">
        <v>16.596699999999998</v>
      </c>
      <c r="C21" s="25">
        <v>2143.9410307111739</v>
      </c>
      <c r="D21" s="25">
        <v>153427</v>
      </c>
      <c r="E21" s="26">
        <v>1.64031005E-13</v>
      </c>
      <c r="F21" s="26">
        <v>1.2310302000000001E-14</v>
      </c>
      <c r="G21" s="26">
        <v>1.5964863885416666E-13</v>
      </c>
      <c r="H21" s="26">
        <v>1.316329851226221E-14</v>
      </c>
      <c r="I21" s="12">
        <v>460289.39970910386</v>
      </c>
      <c r="J21" s="12">
        <v>37951.634375884198</v>
      </c>
    </row>
    <row r="22" spans="1:10" s="27" customFormat="1" ht="29" customHeight="1" x14ac:dyDescent="0.2">
      <c r="A22" s="45" t="s">
        <v>33</v>
      </c>
      <c r="B22" s="45"/>
      <c r="C22" s="45"/>
      <c r="D22" s="45"/>
      <c r="E22" s="45"/>
      <c r="F22" s="45"/>
      <c r="G22" s="45"/>
      <c r="H22" s="45"/>
      <c r="I22" s="45"/>
      <c r="J22" s="45"/>
    </row>
    <row r="23" spans="1:10" s="27" customFormat="1" ht="29" customHeight="1" x14ac:dyDescent="0.2">
      <c r="A23" s="46" t="s">
        <v>65</v>
      </c>
      <c r="B23" s="46"/>
      <c r="C23" s="46"/>
      <c r="D23" s="46"/>
      <c r="E23" s="46"/>
      <c r="F23" s="46"/>
      <c r="G23" s="46"/>
      <c r="H23" s="46"/>
      <c r="I23" s="46"/>
      <c r="J23" s="46"/>
    </row>
  </sheetData>
  <mergeCells count="2">
    <mergeCell ref="A22:J22"/>
    <mergeCell ref="A23:J23"/>
  </mergeCell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Q44"/>
  <sheetViews>
    <sheetView tabSelected="1" zoomScale="130" zoomScaleNormal="130" workbookViewId="0">
      <selection activeCell="Q19" sqref="Q19"/>
    </sheetView>
  </sheetViews>
  <sheetFormatPr baseColWidth="10" defaultColWidth="16.83203125" defaultRowHeight="13" x14ac:dyDescent="0.15"/>
  <cols>
    <col min="1" max="1" width="10.5" style="2" customWidth="1"/>
    <col min="2" max="3" width="8.33203125" style="2" customWidth="1"/>
    <col min="4" max="4" width="10.5" style="2" bestFit="1" customWidth="1"/>
    <col min="5" max="5" width="10.83203125" style="2" customWidth="1"/>
    <col min="6" max="6" width="14.5" style="2" customWidth="1"/>
    <col min="7" max="7" width="15.5" style="13" customWidth="1"/>
    <col min="8" max="10" width="11" style="13" customWidth="1"/>
    <col min="11" max="11" width="10.83203125" style="13" customWidth="1"/>
    <col min="12" max="12" width="14.1640625" style="13" customWidth="1"/>
    <col min="13" max="13" width="16.33203125" style="13" customWidth="1"/>
    <col min="14" max="14" width="16.83203125" style="13"/>
    <col min="15" max="15" width="15" style="2" customWidth="1"/>
    <col min="16" max="16" width="14.5" style="2" customWidth="1"/>
    <col min="17" max="16384" width="16.83203125" style="2"/>
  </cols>
  <sheetData>
    <row r="3" spans="1:17" x14ac:dyDescent="0.15">
      <c r="A3" s="41" t="s">
        <v>3</v>
      </c>
      <c r="B3" s="41"/>
      <c r="C3" s="41"/>
      <c r="D3" s="41"/>
    </row>
    <row r="4" spans="1:17" x14ac:dyDescent="0.15">
      <c r="A4" s="15" t="s">
        <v>13</v>
      </c>
      <c r="D4" s="2">
        <v>26.9815</v>
      </c>
    </row>
    <row r="5" spans="1:17" x14ac:dyDescent="0.15">
      <c r="A5" s="15" t="s">
        <v>5</v>
      </c>
      <c r="D5" s="13">
        <v>6.0220000000000003E+23</v>
      </c>
    </row>
    <row r="8" spans="1:17" x14ac:dyDescent="0.15">
      <c r="A8" s="1"/>
      <c r="B8" s="1"/>
      <c r="C8" s="1"/>
      <c r="D8" s="42" t="s">
        <v>4</v>
      </c>
      <c r="E8" s="42"/>
      <c r="F8" s="42"/>
      <c r="G8" s="43" t="s">
        <v>6</v>
      </c>
      <c r="H8" s="43"/>
      <c r="I8" s="43"/>
      <c r="J8" s="43"/>
      <c r="K8" s="43"/>
      <c r="L8" s="44" t="s">
        <v>7</v>
      </c>
      <c r="M8" s="44"/>
      <c r="N8" s="44"/>
      <c r="O8" s="44"/>
      <c r="P8" s="44"/>
      <c r="Q8" s="47" t="s">
        <v>35</v>
      </c>
    </row>
    <row r="9" spans="1:17" s="14" customFormat="1" ht="55" customHeight="1" x14ac:dyDescent="0.15">
      <c r="A9" s="3" t="s">
        <v>0</v>
      </c>
      <c r="B9" s="3" t="s">
        <v>1</v>
      </c>
      <c r="C9" s="3" t="s">
        <v>10</v>
      </c>
      <c r="D9" s="3" t="s">
        <v>2</v>
      </c>
      <c r="E9" s="3" t="s">
        <v>14</v>
      </c>
      <c r="F9" s="4" t="s">
        <v>15</v>
      </c>
      <c r="G9" s="5" t="s">
        <v>16</v>
      </c>
      <c r="H9" s="5" t="s">
        <v>62</v>
      </c>
      <c r="I9" s="5" t="s">
        <v>63</v>
      </c>
      <c r="J9" s="5" t="s">
        <v>64</v>
      </c>
      <c r="K9" s="5" t="s">
        <v>20</v>
      </c>
      <c r="L9" s="5" t="s">
        <v>21</v>
      </c>
      <c r="M9" s="5" t="s">
        <v>22</v>
      </c>
      <c r="N9" s="5" t="s">
        <v>23</v>
      </c>
      <c r="O9" s="5" t="s">
        <v>24</v>
      </c>
      <c r="P9" s="5" t="s">
        <v>25</v>
      </c>
      <c r="Q9" s="48" t="s">
        <v>66</v>
      </c>
    </row>
    <row r="10" spans="1:17" s="11" customFormat="1" ht="14" x14ac:dyDescent="0.2">
      <c r="A10" s="19" t="s">
        <v>36</v>
      </c>
      <c r="B10" s="20">
        <v>645</v>
      </c>
      <c r="C10" s="21">
        <v>43485</v>
      </c>
      <c r="D10" s="22">
        <v>20.673300000000001</v>
      </c>
      <c r="E10" s="28">
        <v>1809.13901199779</v>
      </c>
      <c r="F10" s="6">
        <f>(E10*$D$5)/($D$4*10^6)</f>
        <v>4.0378167004246213E+19</v>
      </c>
      <c r="G10" s="7">
        <v>3.4741305000000005E-11</v>
      </c>
      <c r="H10" s="8">
        <f>G10*F10</f>
        <v>1402790215.2354541</v>
      </c>
      <c r="I10" s="8">
        <f>$H$20</f>
        <v>258915.21852183522</v>
      </c>
      <c r="J10" s="8">
        <f>H10-I10</f>
        <v>1402531300.0169322</v>
      </c>
      <c r="K10" s="9">
        <f>J10/D10</f>
        <v>67842642.443002909</v>
      </c>
      <c r="L10" s="7">
        <v>6.1900591875000007E-13</v>
      </c>
      <c r="M10" s="7">
        <f>Blanks!$F$5</f>
        <v>4.6614260041022325E-15</v>
      </c>
      <c r="N10" s="7">
        <f>SQRT(L10^2+M10^2)</f>
        <v>6.1902346994271831E-13</v>
      </c>
      <c r="O10" s="7">
        <f t="shared" ref="O10:O19" si="0">N10*F10</f>
        <v>24995033.048895065</v>
      </c>
      <c r="P10" s="9">
        <f t="shared" ref="P10:P19" si="1">O10/D10</f>
        <v>1209049.0172780864</v>
      </c>
      <c r="Q10" s="37">
        <f>$H$20/H10*100</f>
        <v>1.8457158861660373E-2</v>
      </c>
    </row>
    <row r="11" spans="1:17" s="11" customFormat="1" ht="14" x14ac:dyDescent="0.2">
      <c r="A11" s="19" t="s">
        <v>37</v>
      </c>
      <c r="B11" s="20">
        <v>645</v>
      </c>
      <c r="C11" s="21">
        <v>43485</v>
      </c>
      <c r="D11" s="22">
        <v>21.941099999999999</v>
      </c>
      <c r="E11" s="28">
        <v>1924.9117408535442</v>
      </c>
      <c r="F11" s="6">
        <f t="shared" ref="F11:F31" si="2">(E11*$D$5)/($D$4*10^6)</f>
        <v>4.2962098116932133E+19</v>
      </c>
      <c r="G11" s="7">
        <v>3.4388402500000002E-11</v>
      </c>
      <c r="H11" s="8">
        <f>G11*F11</f>
        <v>1477397922.2895544</v>
      </c>
      <c r="I11" s="8">
        <f t="shared" ref="I11:I19" si="3">$H$20</f>
        <v>258915.21852183522</v>
      </c>
      <c r="J11" s="8">
        <f t="shared" ref="J11:J30" si="4">H11-I11</f>
        <v>1477139007.0710325</v>
      </c>
      <c r="K11" s="9">
        <f t="shared" ref="K11:K30" si="5">J11/D11</f>
        <v>67322923.967851773</v>
      </c>
      <c r="L11" s="7">
        <v>7.1845700000000004E-13</v>
      </c>
      <c r="M11" s="7">
        <f>Blanks!$F$5</f>
        <v>4.6614260041022325E-15</v>
      </c>
      <c r="N11" s="7">
        <f t="shared" ref="N11:N30" si="6">SQRT(L11^2+M11^2)</f>
        <v>7.184721217565729E-13</v>
      </c>
      <c r="O11" s="7">
        <f t="shared" si="0"/>
        <v>30867069.789186295</v>
      </c>
      <c r="P11" s="9">
        <f t="shared" si="1"/>
        <v>1406815.0543585462</v>
      </c>
      <c r="Q11" s="37">
        <f t="shared" ref="Q11:Q20" si="7">$H$20/H11*100</f>
        <v>1.7525083433215401E-2</v>
      </c>
    </row>
    <row r="12" spans="1:17" ht="14" x14ac:dyDescent="0.2">
      <c r="A12" s="19" t="s">
        <v>38</v>
      </c>
      <c r="B12" s="20">
        <v>645</v>
      </c>
      <c r="C12" s="21">
        <v>43485</v>
      </c>
      <c r="D12" s="22">
        <v>21.8446</v>
      </c>
      <c r="E12" s="28">
        <v>1724.00836345584</v>
      </c>
      <c r="F12" s="6">
        <f t="shared" si="2"/>
        <v>3.8478136370220597E+19</v>
      </c>
      <c r="G12" s="7">
        <v>3.6019E-11</v>
      </c>
      <c r="H12" s="8">
        <f t="shared" ref="H12:H29" si="8">G12*F12</f>
        <v>1385943993.9189756</v>
      </c>
      <c r="I12" s="8">
        <f t="shared" si="3"/>
        <v>258915.21852183522</v>
      </c>
      <c r="J12" s="8">
        <f t="shared" si="4"/>
        <v>1385685078.7004538</v>
      </c>
      <c r="K12" s="9">
        <f t="shared" si="5"/>
        <v>63433758.397977248</v>
      </c>
      <c r="L12" s="7">
        <v>7.5717687500000002E-13</v>
      </c>
      <c r="M12" s="7">
        <f>Blanks!$F$5</f>
        <v>4.6614260041022325E-15</v>
      </c>
      <c r="N12" s="7">
        <f t="shared" si="6"/>
        <v>7.5719122348793598E-13</v>
      </c>
      <c r="O12" s="7">
        <f t="shared" si="0"/>
        <v>29135307.155702982</v>
      </c>
      <c r="P12" s="9">
        <f t="shared" si="1"/>
        <v>1333753.2916923626</v>
      </c>
      <c r="Q12" s="37">
        <f t="shared" si="7"/>
        <v>1.8681506587413504E-2</v>
      </c>
    </row>
    <row r="13" spans="1:17" ht="14" x14ac:dyDescent="0.2">
      <c r="A13" s="19" t="s">
        <v>39</v>
      </c>
      <c r="B13" s="20">
        <v>645</v>
      </c>
      <c r="C13" s="21">
        <v>43485</v>
      </c>
      <c r="D13" s="22">
        <v>12.755100000000001</v>
      </c>
      <c r="E13" s="28">
        <v>1763.5991448225866</v>
      </c>
      <c r="F13" s="6">
        <f t="shared" si="2"/>
        <v>3.936176287501294E+19</v>
      </c>
      <c r="G13" s="7">
        <v>1.8861902500000003E-11</v>
      </c>
      <c r="H13" s="8">
        <f t="shared" si="8"/>
        <v>742437733.5766139</v>
      </c>
      <c r="I13" s="8">
        <f t="shared" si="3"/>
        <v>258915.21852183522</v>
      </c>
      <c r="J13" s="8">
        <f t="shared" si="4"/>
        <v>742178818.35809207</v>
      </c>
      <c r="K13" s="9">
        <f t="shared" si="5"/>
        <v>58186828.669167005</v>
      </c>
      <c r="L13" s="7">
        <v>3.8565298750000004E-13</v>
      </c>
      <c r="M13" s="7">
        <f>Blanks!$F$5</f>
        <v>4.6614260041022325E-15</v>
      </c>
      <c r="N13" s="7">
        <f t="shared" si="6"/>
        <v>3.8568115803091404E-13</v>
      </c>
      <c r="O13" s="7">
        <f t="shared" si="0"/>
        <v>15181090.287773231</v>
      </c>
      <c r="P13" s="9">
        <f t="shared" si="1"/>
        <v>1190197.6689930484</v>
      </c>
      <c r="Q13" s="37">
        <f t="shared" si="7"/>
        <v>3.48736610240079E-2</v>
      </c>
    </row>
    <row r="14" spans="1:17" ht="14" x14ac:dyDescent="0.2">
      <c r="A14" s="19" t="s">
        <v>40</v>
      </c>
      <c r="B14" s="20">
        <v>645</v>
      </c>
      <c r="C14" s="21">
        <v>43485</v>
      </c>
      <c r="D14" s="22">
        <v>18.823599999999999</v>
      </c>
      <c r="E14" s="28">
        <v>1473.2103920789277</v>
      </c>
      <c r="F14" s="6">
        <f t="shared" si="2"/>
        <v>3.2880577362634781E+19</v>
      </c>
      <c r="G14" s="7">
        <v>2.0380097500000003E-11</v>
      </c>
      <c r="H14" s="8">
        <f t="shared" si="8"/>
        <v>670109372.5067898</v>
      </c>
      <c r="I14" s="8">
        <f t="shared" si="3"/>
        <v>258915.21852183522</v>
      </c>
      <c r="J14" s="8">
        <f t="shared" si="4"/>
        <v>669850457.28826797</v>
      </c>
      <c r="K14" s="9">
        <f t="shared" si="5"/>
        <v>35585672.09716887</v>
      </c>
      <c r="L14" s="7">
        <v>4.2131896875000003E-13</v>
      </c>
      <c r="M14" s="7">
        <f>Blanks!$F$5</f>
        <v>4.6614260041022325E-15</v>
      </c>
      <c r="N14" s="7">
        <f t="shared" si="6"/>
        <v>4.2134475470919917E-13</v>
      </c>
      <c r="O14" s="7">
        <f t="shared" si="0"/>
        <v>13854058.803556198</v>
      </c>
      <c r="P14" s="9">
        <f t="shared" si="1"/>
        <v>735994.11396099569</v>
      </c>
      <c r="Q14" s="37">
        <f t="shared" si="7"/>
        <v>3.8637755140368796E-2</v>
      </c>
    </row>
    <row r="15" spans="1:17" s="11" customFormat="1" ht="14" x14ac:dyDescent="0.2">
      <c r="A15" s="19" t="s">
        <v>41</v>
      </c>
      <c r="B15" s="20">
        <v>645</v>
      </c>
      <c r="C15" s="21">
        <v>43485</v>
      </c>
      <c r="D15" s="22">
        <v>12.6866</v>
      </c>
      <c r="E15" s="28">
        <v>1634.3779190708042</v>
      </c>
      <c r="F15" s="6">
        <f t="shared" si="2"/>
        <v>3.6477674809200316E+19</v>
      </c>
      <c r="G15" s="7">
        <v>8.1181400000000008E-12</v>
      </c>
      <c r="H15" s="8">
        <f t="shared" si="8"/>
        <v>296130870.9755615</v>
      </c>
      <c r="I15" s="8">
        <f t="shared" si="3"/>
        <v>258915.21852183522</v>
      </c>
      <c r="J15" s="8">
        <f t="shared" si="4"/>
        <v>295871955.75703967</v>
      </c>
      <c r="K15" s="9">
        <f t="shared" si="5"/>
        <v>23321611.444913503</v>
      </c>
      <c r="L15" s="7">
        <v>1.8416403125E-13</v>
      </c>
      <c r="M15" s="7">
        <f>Blanks!$F$5</f>
        <v>4.6614260041022325E-15</v>
      </c>
      <c r="N15" s="7">
        <f t="shared" si="6"/>
        <v>1.8422301511657738E-13</v>
      </c>
      <c r="O15" s="7">
        <f t="shared" si="0"/>
        <v>6720027.2377929036</v>
      </c>
      <c r="P15" s="9">
        <f t="shared" si="1"/>
        <v>529694.89365101</v>
      </c>
      <c r="Q15" s="37">
        <f t="shared" si="7"/>
        <v>8.7432700842325378E-2</v>
      </c>
    </row>
    <row r="16" spans="1:17" ht="14" x14ac:dyDescent="0.2">
      <c r="A16" s="19" t="s">
        <v>42</v>
      </c>
      <c r="B16" s="20">
        <v>645</v>
      </c>
      <c r="C16" s="21">
        <v>43485</v>
      </c>
      <c r="D16" s="22">
        <v>1.8133999999999999</v>
      </c>
      <c r="E16" s="28">
        <v>1586.6664762132618</v>
      </c>
      <c r="F16" s="6">
        <f t="shared" si="2"/>
        <v>3.5412803290240586E+19</v>
      </c>
      <c r="G16" s="7">
        <v>2.3434503636363602E-13</v>
      </c>
      <c r="H16" s="8">
        <f t="shared" si="8"/>
        <v>8298814.6747897193</v>
      </c>
      <c r="I16" s="8">
        <f t="shared" si="3"/>
        <v>258915.21852183522</v>
      </c>
      <c r="J16" s="8">
        <f t="shared" si="4"/>
        <v>8039899.456267884</v>
      </c>
      <c r="K16" s="9">
        <f t="shared" si="5"/>
        <v>4433605.0823138217</v>
      </c>
      <c r="L16" s="7">
        <v>9.6540990909090918E-15</v>
      </c>
      <c r="M16" s="7">
        <f>Blanks!$F$5</f>
        <v>4.6614260041022325E-15</v>
      </c>
      <c r="N16" s="7">
        <f t="shared" si="6"/>
        <v>1.0720565360502788E-14</v>
      </c>
      <c r="O16" s="7">
        <f t="shared" si="0"/>
        <v>379645.27227165241</v>
      </c>
      <c r="P16" s="9">
        <f t="shared" si="1"/>
        <v>209355.50472684042</v>
      </c>
      <c r="Q16" s="37">
        <f t="shared" si="7"/>
        <v>3.1199060187278587</v>
      </c>
    </row>
    <row r="17" spans="1:17" ht="14" x14ac:dyDescent="0.2">
      <c r="A17" s="19" t="s">
        <v>43</v>
      </c>
      <c r="B17" s="20">
        <v>645</v>
      </c>
      <c r="C17" s="21">
        <v>43485</v>
      </c>
      <c r="D17" s="22">
        <v>2.2930999999999999</v>
      </c>
      <c r="E17" s="28">
        <v>1616.6779628774989</v>
      </c>
      <c r="F17" s="6">
        <f t="shared" si="2"/>
        <v>3.6082629551538274E+19</v>
      </c>
      <c r="G17" s="7">
        <v>2.2567299583333303E-13</v>
      </c>
      <c r="H17" s="8">
        <f t="shared" si="8"/>
        <v>8142875.1084399959</v>
      </c>
      <c r="I17" s="8">
        <f t="shared" si="3"/>
        <v>258915.21852183522</v>
      </c>
      <c r="J17" s="8">
        <f t="shared" si="4"/>
        <v>7883959.8899181606</v>
      </c>
      <c r="K17" s="9">
        <f t="shared" si="5"/>
        <v>3438123.0168410279</v>
      </c>
      <c r="L17" s="7">
        <v>8.0823375000000007E-15</v>
      </c>
      <c r="M17" s="7">
        <f>Blanks!$F$5</f>
        <v>4.6614260041022325E-15</v>
      </c>
      <c r="N17" s="7">
        <f t="shared" si="6"/>
        <v>9.3302235694342705E-15</v>
      </c>
      <c r="O17" s="7">
        <f t="shared" si="0"/>
        <v>336659.00068892795</v>
      </c>
      <c r="P17" s="9">
        <f t="shared" si="1"/>
        <v>146813.92032136756</v>
      </c>
      <c r="Q17" s="37">
        <f>$H$20/H17*100</f>
        <v>3.1796535630697882</v>
      </c>
    </row>
    <row r="18" spans="1:17" ht="14" x14ac:dyDescent="0.2">
      <c r="A18" s="19" t="s">
        <v>44</v>
      </c>
      <c r="B18" s="20">
        <v>645</v>
      </c>
      <c r="C18" s="21">
        <v>43485</v>
      </c>
      <c r="D18" s="22">
        <v>2.5156000000000001</v>
      </c>
      <c r="E18" s="28">
        <v>1683.2415923321596</v>
      </c>
      <c r="F18" s="6">
        <f t="shared" si="2"/>
        <v>3.7568262954336362E+19</v>
      </c>
      <c r="G18" s="7">
        <v>2.0569292592592603E-13</v>
      </c>
      <c r="H18" s="8">
        <f t="shared" si="8"/>
        <v>7727525.9290320203</v>
      </c>
      <c r="I18" s="8">
        <f t="shared" si="3"/>
        <v>258915.21852183522</v>
      </c>
      <c r="J18" s="8">
        <f t="shared" si="4"/>
        <v>7468610.710510185</v>
      </c>
      <c r="K18" s="9">
        <f t="shared" si="5"/>
        <v>2968918.2344212853</v>
      </c>
      <c r="L18" s="7">
        <v>8.7210392592592615E-15</v>
      </c>
      <c r="M18" s="7">
        <f>Blanks!$F$5</f>
        <v>4.6614260041022325E-15</v>
      </c>
      <c r="N18" s="7">
        <f t="shared" si="6"/>
        <v>9.8886509774216342E-15</v>
      </c>
      <c r="O18" s="7">
        <f t="shared" si="0"/>
        <v>371499.44018343126</v>
      </c>
      <c r="P18" s="9">
        <f t="shared" si="1"/>
        <v>147678.26370783561</v>
      </c>
      <c r="Q18" s="37">
        <f t="shared" si="7"/>
        <v>3.350557745126427</v>
      </c>
    </row>
    <row r="19" spans="1:17" s="11" customFormat="1" ht="14" x14ac:dyDescent="0.2">
      <c r="A19" s="19" t="s">
        <v>45</v>
      </c>
      <c r="B19" s="20">
        <v>645</v>
      </c>
      <c r="C19" s="21">
        <v>43485</v>
      </c>
      <c r="D19" s="22">
        <v>1.5450999999999999</v>
      </c>
      <c r="E19" s="28">
        <v>1593.6921434657529</v>
      </c>
      <c r="F19" s="6">
        <f>(E19*$D$5)/($D$4*10^6)</f>
        <v>3.5569609132000686E+19</v>
      </c>
      <c r="G19" s="7">
        <v>1.90802E-13</v>
      </c>
      <c r="H19" s="8">
        <f t="shared" si="8"/>
        <v>6786752.561603995</v>
      </c>
      <c r="I19" s="8">
        <f t="shared" si="3"/>
        <v>258915.21852183522</v>
      </c>
      <c r="J19" s="8">
        <f t="shared" si="4"/>
        <v>6527837.3430821598</v>
      </c>
      <c r="K19" s="9">
        <f t="shared" si="5"/>
        <v>4224863.984908524</v>
      </c>
      <c r="L19" s="7">
        <v>8.1144818181818213E-15</v>
      </c>
      <c r="M19" s="7">
        <f>Blanks!$F$5</f>
        <v>4.6614260041022325E-15</v>
      </c>
      <c r="N19" s="7">
        <f t="shared" si="6"/>
        <v>9.3580824728853427E-15</v>
      </c>
      <c r="O19" s="7">
        <f t="shared" si="0"/>
        <v>332863.33578555804</v>
      </c>
      <c r="P19" s="9">
        <f t="shared" si="1"/>
        <v>215431.58098864672</v>
      </c>
      <c r="Q19" s="37">
        <f t="shared" si="7"/>
        <v>3.8150089630001576</v>
      </c>
    </row>
    <row r="20" spans="1:17" s="11" customFormat="1" ht="14" x14ac:dyDescent="0.2">
      <c r="A20" s="19" t="s">
        <v>59</v>
      </c>
      <c r="B20" s="20">
        <v>645</v>
      </c>
      <c r="C20" s="21">
        <v>43486</v>
      </c>
      <c r="D20" s="22">
        <v>0</v>
      </c>
      <c r="E20" s="33">
        <v>1510.8</v>
      </c>
      <c r="F20" s="6">
        <f>(E20*$D$5)/($D$4*10^6)</f>
        <v>3.3719539684598706E+19</v>
      </c>
      <c r="G20" s="29">
        <v>7.6784920833333305E-15</v>
      </c>
      <c r="H20" s="8">
        <f>G20*F20</f>
        <v>258915.21852183522</v>
      </c>
      <c r="I20" s="8"/>
      <c r="J20" s="8"/>
      <c r="K20" s="9"/>
      <c r="L20" s="29">
        <v>1.34720025E-15</v>
      </c>
      <c r="M20" s="29">
        <v>1.34720025E-15</v>
      </c>
      <c r="N20" s="29">
        <v>1.34720025E-15</v>
      </c>
      <c r="O20" s="7">
        <f>N20*F20</f>
        <v>45426.972292976301</v>
      </c>
      <c r="P20" s="9"/>
      <c r="Q20" s="37">
        <f t="shared" si="7"/>
        <v>100</v>
      </c>
    </row>
    <row r="21" spans="1:17" s="11" customFormat="1" ht="14" x14ac:dyDescent="0.2">
      <c r="A21" s="19" t="s">
        <v>46</v>
      </c>
      <c r="B21" s="20">
        <v>646</v>
      </c>
      <c r="C21" s="21">
        <v>43485</v>
      </c>
      <c r="D21" s="22">
        <v>11.105700000000001</v>
      </c>
      <c r="E21" s="28">
        <v>2116.4690128415159</v>
      </c>
      <c r="F21" s="6">
        <f t="shared" si="2"/>
        <v>4.7237464171123204E+19</v>
      </c>
      <c r="G21" s="7">
        <v>7.8393103846153805E-13</v>
      </c>
      <c r="H21" s="8">
        <f t="shared" si="8"/>
        <v>37030914.341958307</v>
      </c>
      <c r="I21" s="8">
        <f>$H$31</f>
        <v>36605.70039978261</v>
      </c>
      <c r="J21" s="8">
        <f t="shared" si="4"/>
        <v>36994308.64155852</v>
      </c>
      <c r="K21" s="9">
        <f t="shared" si="5"/>
        <v>3331110.0283240606</v>
      </c>
      <c r="L21" s="7">
        <v>1.9722693846153801E-14</v>
      </c>
      <c r="M21" s="7">
        <f>Blanks!$F$5</f>
        <v>4.6614260041022325E-15</v>
      </c>
      <c r="N21" s="7">
        <f t="shared" si="6"/>
        <v>2.0266068808252712E-14</v>
      </c>
      <c r="O21" s="7">
        <f t="shared" ref="O21:O30" si="9">N21*F21</f>
        <v>957317.69921935501</v>
      </c>
      <c r="P21" s="9">
        <f t="shared" ref="P21:P30" si="10">O21/D21</f>
        <v>86200.572608602335</v>
      </c>
      <c r="Q21" s="37">
        <f>$H$31/H21*100</f>
        <v>9.8851732532853231E-2</v>
      </c>
    </row>
    <row r="22" spans="1:17" ht="14" x14ac:dyDescent="0.2">
      <c r="A22" s="19" t="s">
        <v>47</v>
      </c>
      <c r="B22" s="20">
        <v>646</v>
      </c>
      <c r="C22" s="21">
        <v>43485</v>
      </c>
      <c r="D22" s="22">
        <v>5.7660999999999998</v>
      </c>
      <c r="E22" s="28">
        <v>1855.7801728035374</v>
      </c>
      <c r="F22" s="6">
        <f t="shared" si="2"/>
        <v>4.1419150901999157E+19</v>
      </c>
      <c r="G22" s="7">
        <v>3.9460701666666704E-13</v>
      </c>
      <c r="H22" s="8">
        <f t="shared" si="8"/>
        <v>16344287.570304379</v>
      </c>
      <c r="I22" s="8">
        <f t="shared" ref="I22:I30" si="11">$H$31</f>
        <v>36605.70039978261</v>
      </c>
      <c r="J22" s="8">
        <f t="shared" si="4"/>
        <v>16307681.869904596</v>
      </c>
      <c r="K22" s="9">
        <f t="shared" si="5"/>
        <v>2828199.627114444</v>
      </c>
      <c r="L22" s="7">
        <v>1.3554996666666701E-14</v>
      </c>
      <c r="M22" s="7">
        <f>Blanks!$F$5</f>
        <v>4.6614260041022325E-15</v>
      </c>
      <c r="N22" s="7">
        <f t="shared" si="6"/>
        <v>1.4334114099764444E-14</v>
      </c>
      <c r="O22" s="7">
        <f t="shared" si="9"/>
        <v>593706.83494461735</v>
      </c>
      <c r="P22" s="9">
        <f t="shared" si="10"/>
        <v>102965.06042986028</v>
      </c>
      <c r="Q22" s="37">
        <f t="shared" ref="Q22:Q31" si="12">$H$31/H22*100</f>
        <v>0.22396632610827777</v>
      </c>
    </row>
    <row r="23" spans="1:17" ht="14" x14ac:dyDescent="0.2">
      <c r="A23" s="19" t="s">
        <v>48</v>
      </c>
      <c r="B23" s="20">
        <v>646</v>
      </c>
      <c r="C23" s="21">
        <v>43485</v>
      </c>
      <c r="D23" s="22">
        <v>2.6553</v>
      </c>
      <c r="E23" s="28">
        <v>1644.1826608855902</v>
      </c>
      <c r="F23" s="6">
        <f t="shared" si="2"/>
        <v>3.6696506805970846E+19</v>
      </c>
      <c r="G23" s="7">
        <v>1.0817099166666702E-13</v>
      </c>
      <c r="H23" s="8">
        <f t="shared" si="8"/>
        <v>3969497.5319044618</v>
      </c>
      <c r="I23" s="8">
        <f t="shared" si="11"/>
        <v>36605.70039978261</v>
      </c>
      <c r="J23" s="8">
        <f t="shared" si="4"/>
        <v>3932891.8315046793</v>
      </c>
      <c r="K23" s="9">
        <f t="shared" si="5"/>
        <v>1481147.8294372309</v>
      </c>
      <c r="L23" s="7">
        <v>7.7055808333333301E-15</v>
      </c>
      <c r="M23" s="7">
        <f>Blanks!$F$5</f>
        <v>4.6614260041022325E-15</v>
      </c>
      <c r="N23" s="7">
        <f t="shared" si="6"/>
        <v>9.005824136121829E-15</v>
      </c>
      <c r="O23" s="7">
        <f t="shared" si="9"/>
        <v>330482.28670457122</v>
      </c>
      <c r="P23" s="9">
        <f t="shared" si="10"/>
        <v>124461.3741214067</v>
      </c>
      <c r="Q23" s="37">
        <f t="shared" si="12"/>
        <v>0.92217466078685639</v>
      </c>
    </row>
    <row r="24" spans="1:17" ht="14" x14ac:dyDescent="0.2">
      <c r="A24" s="19" t="s">
        <v>49</v>
      </c>
      <c r="B24" s="20">
        <v>646</v>
      </c>
      <c r="C24" s="21">
        <v>43485</v>
      </c>
      <c r="D24" s="22">
        <v>2.5859999999999999</v>
      </c>
      <c r="E24" s="28">
        <v>1619.3407067386736</v>
      </c>
      <c r="F24" s="6">
        <f t="shared" si="2"/>
        <v>3.6142059322055086E+19</v>
      </c>
      <c r="G24" s="7">
        <v>8.4999395833333304E-14</v>
      </c>
      <c r="H24" s="8">
        <f t="shared" si="8"/>
        <v>3072053.2065471741</v>
      </c>
      <c r="I24" s="8">
        <f t="shared" si="11"/>
        <v>36605.70039978261</v>
      </c>
      <c r="J24" s="8">
        <f t="shared" si="4"/>
        <v>3035447.5061473916</v>
      </c>
      <c r="K24" s="9">
        <f t="shared" si="5"/>
        <v>1173800.2730655035</v>
      </c>
      <c r="L24" s="7">
        <v>5.4893412499999999E-15</v>
      </c>
      <c r="M24" s="7">
        <f>Blanks!$F$5</f>
        <v>4.6614260041022325E-15</v>
      </c>
      <c r="N24" s="7">
        <f t="shared" si="6"/>
        <v>7.2015109352601872E-15</v>
      </c>
      <c r="O24" s="7">
        <f t="shared" si="9"/>
        <v>260277.43543060208</v>
      </c>
      <c r="P24" s="9">
        <f t="shared" si="10"/>
        <v>100648.66025932023</v>
      </c>
      <c r="Q24" s="37">
        <f t="shared" si="12"/>
        <v>1.1915711720672146</v>
      </c>
    </row>
    <row r="25" spans="1:17" ht="14" x14ac:dyDescent="0.2">
      <c r="A25" s="19" t="s">
        <v>50</v>
      </c>
      <c r="B25" s="20">
        <v>646</v>
      </c>
      <c r="C25" s="21">
        <v>43485</v>
      </c>
      <c r="D25" s="22">
        <v>5.2484000000000002</v>
      </c>
      <c r="E25" s="28">
        <v>1688.7547044193291</v>
      </c>
      <c r="F25" s="6">
        <f t="shared" si="2"/>
        <v>3.7691310082883461E+19</v>
      </c>
      <c r="G25" s="7">
        <v>1.16626975E-13</v>
      </c>
      <c r="H25" s="8">
        <f t="shared" si="8"/>
        <v>4395823.4787536971</v>
      </c>
      <c r="I25" s="8">
        <f>$H$31</f>
        <v>36605.70039978261</v>
      </c>
      <c r="J25" s="8">
        <f t="shared" si="4"/>
        <v>4359217.7783539146</v>
      </c>
      <c r="K25" s="9">
        <f t="shared" si="5"/>
        <v>830580.32511887711</v>
      </c>
      <c r="L25" s="7">
        <v>6.0867208333333305E-15</v>
      </c>
      <c r="M25" s="7">
        <f>Blanks!$F$5</f>
        <v>4.6614260041022325E-15</v>
      </c>
      <c r="N25" s="7">
        <f t="shared" si="6"/>
        <v>7.6666200437125166E-15</v>
      </c>
      <c r="O25" s="7">
        <f t="shared" si="9"/>
        <v>288964.95335521799</v>
      </c>
      <c r="P25" s="9">
        <f t="shared" si="10"/>
        <v>55057.722992763127</v>
      </c>
      <c r="Q25" s="37">
        <f t="shared" si="12"/>
        <v>0.83273817924465543</v>
      </c>
    </row>
    <row r="26" spans="1:17" ht="14" x14ac:dyDescent="0.2">
      <c r="A26" s="19" t="s">
        <v>51</v>
      </c>
      <c r="B26" s="20">
        <v>646</v>
      </c>
      <c r="C26" s="21">
        <v>43485</v>
      </c>
      <c r="D26" s="22">
        <v>7.8121</v>
      </c>
      <c r="E26" s="28">
        <v>1816.4565277639422</v>
      </c>
      <c r="F26" s="6">
        <f t="shared" si="2"/>
        <v>4.0541486611917275E+19</v>
      </c>
      <c r="G26" s="7">
        <v>8.7641387499999999E-14</v>
      </c>
      <c r="H26" s="8">
        <f t="shared" si="8"/>
        <v>3553112.1379811042</v>
      </c>
      <c r="I26" s="8">
        <f t="shared" si="11"/>
        <v>36605.70039978261</v>
      </c>
      <c r="J26" s="8">
        <f t="shared" si="4"/>
        <v>3516506.4375813217</v>
      </c>
      <c r="K26" s="9">
        <f t="shared" si="5"/>
        <v>450135.8709670027</v>
      </c>
      <c r="L26" s="7">
        <v>6.0586308333333304E-15</v>
      </c>
      <c r="M26" s="7">
        <f>Blanks!$F$5</f>
        <v>4.6614260041022325E-15</v>
      </c>
      <c r="N26" s="7">
        <f t="shared" si="6"/>
        <v>7.644337771601791E-15</v>
      </c>
      <c r="O26" s="7">
        <f t="shared" si="9"/>
        <v>309912.81742436753</v>
      </c>
      <c r="P26" s="9">
        <f t="shared" si="10"/>
        <v>39670.871778954126</v>
      </c>
      <c r="Q26" s="37">
        <f t="shared" si="12"/>
        <v>1.0302433184836701</v>
      </c>
    </row>
    <row r="27" spans="1:17" ht="14" x14ac:dyDescent="0.2">
      <c r="A27" s="19" t="s">
        <v>52</v>
      </c>
      <c r="B27" s="20">
        <v>646</v>
      </c>
      <c r="C27" s="21">
        <v>43485</v>
      </c>
      <c r="D27" s="22">
        <v>10.4209</v>
      </c>
      <c r="E27" s="28">
        <v>1978.2908930968392</v>
      </c>
      <c r="F27" s="6">
        <f t="shared" si="2"/>
        <v>4.4153467220981662E+19</v>
      </c>
      <c r="G27" s="7">
        <v>9.7472800000000014E-14</v>
      </c>
      <c r="H27" s="8">
        <f t="shared" si="8"/>
        <v>4303762.0797373019</v>
      </c>
      <c r="I27" s="8">
        <f t="shared" si="11"/>
        <v>36605.70039978261</v>
      </c>
      <c r="J27" s="8">
        <f t="shared" si="4"/>
        <v>4267156.3793375194</v>
      </c>
      <c r="K27" s="9">
        <f t="shared" si="5"/>
        <v>409480.59950076474</v>
      </c>
      <c r="L27" s="7">
        <v>5.8664695833333303E-15</v>
      </c>
      <c r="M27" s="7">
        <f>Blanks!$F$5</f>
        <v>4.6614260041022325E-15</v>
      </c>
      <c r="N27" s="7">
        <f t="shared" si="6"/>
        <v>7.4929538744006461E-15</v>
      </c>
      <c r="O27" s="7">
        <f t="shared" si="9"/>
        <v>330839.89328167646</v>
      </c>
      <c r="P27" s="9">
        <f t="shared" si="10"/>
        <v>31747.727478593642</v>
      </c>
      <c r="Q27" s="37">
        <f t="shared" si="12"/>
        <v>0.85055120895570024</v>
      </c>
    </row>
    <row r="28" spans="1:17" ht="14" x14ac:dyDescent="0.2">
      <c r="A28" s="19" t="s">
        <v>53</v>
      </c>
      <c r="B28" s="20">
        <v>646</v>
      </c>
      <c r="C28" s="21">
        <v>43485</v>
      </c>
      <c r="D28" s="22">
        <v>10.4503</v>
      </c>
      <c r="E28" s="28">
        <v>1886.5740635996094</v>
      </c>
      <c r="F28" s="6">
        <f t="shared" si="2"/>
        <v>4.2106439638258983E+19</v>
      </c>
      <c r="G28" s="7">
        <v>1.22238017391304E-13</v>
      </c>
      <c r="H28" s="8">
        <f t="shared" si="8"/>
        <v>5147007.7007873934</v>
      </c>
      <c r="I28" s="8">
        <f t="shared" si="11"/>
        <v>36605.70039978261</v>
      </c>
      <c r="J28" s="8">
        <f t="shared" si="4"/>
        <v>5110402.0003876109</v>
      </c>
      <c r="K28" s="9">
        <f t="shared" si="5"/>
        <v>489019.64540612331</v>
      </c>
      <c r="L28" s="7">
        <v>6.9791000000000001E-15</v>
      </c>
      <c r="M28" s="7">
        <f>Blanks!$F$5</f>
        <v>4.6614260041022325E-15</v>
      </c>
      <c r="N28" s="7">
        <f t="shared" si="6"/>
        <v>8.392659244942602E-15</v>
      </c>
      <c r="O28" s="7">
        <f t="shared" si="9"/>
        <v>353384.99990165187</v>
      </c>
      <c r="P28" s="9">
        <f t="shared" si="10"/>
        <v>33815.775614255268</v>
      </c>
      <c r="Q28" s="37">
        <f t="shared" si="12"/>
        <v>0.7112035288811136</v>
      </c>
    </row>
    <row r="29" spans="1:17" ht="14" x14ac:dyDescent="0.2">
      <c r="A29" s="19" t="s">
        <v>54</v>
      </c>
      <c r="B29" s="20">
        <v>646</v>
      </c>
      <c r="C29" s="21">
        <v>43485</v>
      </c>
      <c r="D29" s="22">
        <v>20.027799999999999</v>
      </c>
      <c r="E29" s="28">
        <v>2493.0030583714279</v>
      </c>
      <c r="F29" s="6">
        <f t="shared" si="2"/>
        <v>5.5641326158711489E+19</v>
      </c>
      <c r="G29" s="7">
        <v>1.7692600416666702E-13</v>
      </c>
      <c r="H29" s="8">
        <f t="shared" si="8"/>
        <v>9844397.5037950668</v>
      </c>
      <c r="I29" s="8">
        <f t="shared" si="11"/>
        <v>36605.70039978261</v>
      </c>
      <c r="J29" s="8">
        <f t="shared" si="4"/>
        <v>9807791.8033952843</v>
      </c>
      <c r="K29" s="9">
        <f t="shared" si="5"/>
        <v>489708.89480598393</v>
      </c>
      <c r="L29" s="7">
        <v>9.9472504166666706E-15</v>
      </c>
      <c r="M29" s="7">
        <f>Blanks!$F$5</f>
        <v>4.6614260041022325E-15</v>
      </c>
      <c r="N29" s="7">
        <f t="shared" si="6"/>
        <v>1.0985293953445023E-14</v>
      </c>
      <c r="O29" s="7">
        <f t="shared" si="9"/>
        <v>611236.32381295564</v>
      </c>
      <c r="P29" s="9">
        <f t="shared" si="10"/>
        <v>30519.394232664381</v>
      </c>
      <c r="Q29" s="37">
        <f t="shared" si="12"/>
        <v>0.37184297348487727</v>
      </c>
    </row>
    <row r="30" spans="1:17" ht="14" x14ac:dyDescent="0.2">
      <c r="A30" s="19" t="s">
        <v>55</v>
      </c>
      <c r="B30" s="20">
        <v>646</v>
      </c>
      <c r="C30" s="21">
        <v>43485</v>
      </c>
      <c r="D30" s="22">
        <v>16.596699999999998</v>
      </c>
      <c r="E30" s="28">
        <v>2143.9410307111739</v>
      </c>
      <c r="F30" s="6">
        <f t="shared" si="2"/>
        <v>4.7850612037665399E+19</v>
      </c>
      <c r="G30" s="7">
        <v>1.64031005E-13</v>
      </c>
      <c r="H30" s="8">
        <f>G30*F30</f>
        <v>7848983.9824033529</v>
      </c>
      <c r="I30" s="8">
        <f t="shared" si="11"/>
        <v>36605.70039978261</v>
      </c>
      <c r="J30" s="8">
        <f t="shared" si="4"/>
        <v>7812378.2820035703</v>
      </c>
      <c r="K30" s="9">
        <f t="shared" si="5"/>
        <v>470718.77433487208</v>
      </c>
      <c r="L30" s="7">
        <v>1.2310302000000001E-14</v>
      </c>
      <c r="M30" s="7">
        <f>Blanks!$F$5</f>
        <v>4.6614260041022325E-15</v>
      </c>
      <c r="N30" s="7">
        <f t="shared" si="6"/>
        <v>1.316329851226221E-14</v>
      </c>
      <c r="O30" s="7">
        <f t="shared" si="9"/>
        <v>629871.89024623716</v>
      </c>
      <c r="P30" s="9">
        <f t="shared" si="10"/>
        <v>37951.634375884198</v>
      </c>
      <c r="Q30" s="37">
        <f t="shared" si="12"/>
        <v>0.46637501722323521</v>
      </c>
    </row>
    <row r="31" spans="1:17" ht="14" x14ac:dyDescent="0.2">
      <c r="A31" s="2" t="s">
        <v>60</v>
      </c>
      <c r="B31" s="2">
        <v>646</v>
      </c>
      <c r="C31" s="21">
        <v>43486</v>
      </c>
      <c r="D31" s="22">
        <v>0</v>
      </c>
      <c r="E31" s="33">
        <v>1509.9</v>
      </c>
      <c r="F31" s="6">
        <f t="shared" si="2"/>
        <v>3.3699452587884294E+19</v>
      </c>
      <c r="G31" s="29">
        <v>1.08624020833333E-15</v>
      </c>
      <c r="H31" s="8">
        <f>G31*F31</f>
        <v>36605.70039978261</v>
      </c>
      <c r="J31" s="8"/>
      <c r="L31" s="29">
        <v>5.8819791666666701E-16</v>
      </c>
      <c r="M31" s="29">
        <v>5.8819791666666701E-16</v>
      </c>
      <c r="N31" s="29">
        <v>5.8819791666666701E-16</v>
      </c>
      <c r="O31" s="7">
        <f t="shared" ref="O31" si="13">N31*F31</f>
        <v>19821.947805000662</v>
      </c>
      <c r="P31" s="9"/>
      <c r="Q31" s="37">
        <f t="shared" si="12"/>
        <v>100</v>
      </c>
    </row>
    <row r="32" spans="1:17" ht="14" x14ac:dyDescent="0.2">
      <c r="G32" s="10"/>
      <c r="Q32" s="37"/>
    </row>
    <row r="33" spans="7:17" ht="14" x14ac:dyDescent="0.2">
      <c r="G33" s="10"/>
      <c r="Q33" s="37"/>
    </row>
    <row r="34" spans="7:17" ht="14" x14ac:dyDescent="0.2">
      <c r="G34" s="34"/>
      <c r="H34" s="35"/>
      <c r="I34" s="35"/>
      <c r="J34" s="35"/>
      <c r="K34" s="35"/>
      <c r="Q34" s="37"/>
    </row>
    <row r="35" spans="7:17" ht="14" x14ac:dyDescent="0.2">
      <c r="G35" s="34"/>
      <c r="H35" s="38">
        <v>258915.21852183522</v>
      </c>
      <c r="I35" s="38">
        <v>45426.972292976301</v>
      </c>
      <c r="J35" s="35"/>
      <c r="K35" s="36"/>
      <c r="Q35" s="37"/>
    </row>
    <row r="36" spans="7:17" ht="14" x14ac:dyDescent="0.2">
      <c r="G36" s="34"/>
      <c r="H36" s="38">
        <v>259000</v>
      </c>
      <c r="I36" s="38">
        <v>45000</v>
      </c>
      <c r="J36" s="35"/>
      <c r="K36" s="35"/>
      <c r="Q36" s="37"/>
    </row>
    <row r="37" spans="7:17" ht="14" x14ac:dyDescent="0.2">
      <c r="G37" s="34"/>
      <c r="H37" s="38"/>
      <c r="I37" s="38"/>
      <c r="J37" s="35"/>
      <c r="K37" s="35"/>
      <c r="Q37" s="37"/>
    </row>
    <row r="38" spans="7:17" ht="14" x14ac:dyDescent="0.2">
      <c r="G38" s="34"/>
      <c r="H38" s="38">
        <v>36605.70039978261</v>
      </c>
      <c r="I38" s="38">
        <v>19821.947805000662</v>
      </c>
      <c r="J38" s="35"/>
      <c r="K38" s="36"/>
      <c r="Q38" s="37"/>
    </row>
    <row r="39" spans="7:17" ht="14" x14ac:dyDescent="0.2">
      <c r="G39" s="34"/>
      <c r="H39" s="35">
        <v>37000</v>
      </c>
      <c r="I39" s="35">
        <v>20000</v>
      </c>
      <c r="J39" s="35"/>
      <c r="K39" s="35"/>
    </row>
    <row r="40" spans="7:17" ht="14" x14ac:dyDescent="0.2">
      <c r="G40" s="10"/>
      <c r="H40" s="35"/>
      <c r="I40" s="35"/>
    </row>
    <row r="41" spans="7:17" ht="14" x14ac:dyDescent="0.2">
      <c r="G41" s="7"/>
      <c r="H41" s="39"/>
      <c r="I41" s="39"/>
      <c r="J41" s="16"/>
      <c r="K41" s="17"/>
    </row>
    <row r="42" spans="7:17" ht="14" x14ac:dyDescent="0.2">
      <c r="G42" s="7"/>
      <c r="H42" s="16"/>
      <c r="I42" s="16"/>
      <c r="J42" s="16"/>
      <c r="K42" s="16"/>
    </row>
    <row r="43" spans="7:17" ht="14" x14ac:dyDescent="0.2">
      <c r="G43" s="7"/>
      <c r="H43" s="16"/>
      <c r="I43" s="16"/>
      <c r="J43" s="16"/>
      <c r="K43" s="16"/>
    </row>
    <row r="44" spans="7:17" ht="14" x14ac:dyDescent="0.2">
      <c r="G44" s="7"/>
    </row>
  </sheetData>
  <mergeCells count="4">
    <mergeCell ref="D8:F8"/>
    <mergeCell ref="A3:D3"/>
    <mergeCell ref="G8:K8"/>
    <mergeCell ref="L8:P8"/>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Blanks</vt:lpstr>
      <vt:lpstr>26Al Calculations (2)</vt:lpstr>
      <vt:lpstr>Journal-Style Table</vt:lpstr>
      <vt:lpstr>Greg's 26Al Calculations</vt:lpstr>
    </vt:vector>
  </TitlesOfParts>
  <Company>Dartmouth 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 Corbett</dc:creator>
  <cp:lastModifiedBy>Microsoft Office User</cp:lastModifiedBy>
  <dcterms:created xsi:type="dcterms:W3CDTF">2017-01-02T20:22:22Z</dcterms:created>
  <dcterms:modified xsi:type="dcterms:W3CDTF">2021-12-01T04:22:01Z</dcterms:modified>
</cp:coreProperties>
</file>